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919ADC8C-0683-415F-8201-2C45B193753E}" xr6:coauthVersionLast="47" xr6:coauthVersionMax="47" xr10:uidLastSave="{00000000-0000-0000-0000-000000000000}"/>
  <workbookProtection workbookAlgorithmName="SHA-512" workbookHashValue="lJDHcBMf+KxC3bZDKM4ixE/dLm8FwVNXDOfScdIIa9SxAbUBr5/TOOubfrk9jbhQuapVldfLi8R1Un/LeAkc+w==" workbookSaltValue="DsCMiM4LjQLTh0S8LyKq6w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FORM" sheetId="1" state="hidden" r:id="rId1"/>
    <sheet name="calculateur FORM" sheetId="5" state="hidden" r:id="rId2"/>
    <sheet name="demande devis formatage" sheetId="8" r:id="rId3"/>
  </sheets>
  <externalReferences>
    <externalReference r:id="rId4"/>
  </externalReferences>
  <definedNames>
    <definedName name="Correction_orthographique_simple">'[1]demande devis correction'!$B$46:$B$47</definedName>
    <definedName name="Mme" localSheetId="2">'demande devis formatage'!$B$5</definedName>
    <definedName name="Mme">#REF!</definedName>
    <definedName name="Prestation_souhaitée" localSheetId="2">'calculateur FORM'!$R$19:$R$20</definedName>
    <definedName name="Prestation_souhaitée">#REF!</definedName>
    <definedName name="xxxx" localSheetId="2">'demande devis formatage'!$B$5</definedName>
    <definedName name="xxxx">#REF!</definedName>
  </definedNames>
  <calcPr calcId="191029"/>
</workbook>
</file>

<file path=xl/calcChain.xml><?xml version="1.0" encoding="utf-8"?>
<calcChain xmlns="http://schemas.openxmlformats.org/spreadsheetml/2006/main">
  <c r="B227" i="5" l="1"/>
  <c r="B14" i="1"/>
  <c r="B13" i="1"/>
  <c r="B11" i="1"/>
  <c r="F36" i="1"/>
  <c r="G229" i="5"/>
  <c r="F35" i="1"/>
  <c r="C37" i="1"/>
  <c r="B16" i="1"/>
  <c r="B30" i="1" l="1"/>
  <c r="B29" i="1"/>
  <c r="B27" i="1"/>
  <c r="B26" i="1"/>
  <c r="B212" i="5"/>
  <c r="B33" i="1"/>
  <c r="H229" i="5"/>
  <c r="E225" i="5"/>
  <c r="E233" i="5"/>
  <c r="D234" i="5" s="1"/>
  <c r="G234" i="5" s="1"/>
  <c r="O228" i="5" s="1"/>
  <c r="E232" i="5"/>
  <c r="D233" i="5" s="1"/>
  <c r="G233" i="5" s="1"/>
  <c r="N228" i="5" s="1"/>
  <c r="G231" i="5"/>
  <c r="L228" i="5" s="1"/>
  <c r="E231" i="5"/>
  <c r="D231" i="5"/>
  <c r="E230" i="5"/>
  <c r="D230" i="5"/>
  <c r="G230" i="5" s="1"/>
  <c r="K228" i="5" s="1"/>
  <c r="J228" i="5"/>
  <c r="E229" i="5"/>
  <c r="B62" i="5"/>
  <c r="B47" i="5"/>
  <c r="B197" i="5"/>
  <c r="B182" i="5"/>
  <c r="B167" i="5"/>
  <c r="B152" i="5"/>
  <c r="B137" i="5"/>
  <c r="B122" i="5"/>
  <c r="B107" i="5"/>
  <c r="B92" i="5"/>
  <c r="B77" i="5"/>
  <c r="B32" i="5"/>
  <c r="H20" i="5"/>
  <c r="E22" i="5"/>
  <c r="B17" i="5"/>
  <c r="B37" i="1"/>
  <c r="R60" i="5"/>
  <c r="R59" i="5"/>
  <c r="R58" i="5"/>
  <c r="R57" i="5"/>
  <c r="R56" i="5"/>
  <c r="R55" i="5"/>
  <c r="R54" i="5"/>
  <c r="R53" i="5"/>
  <c r="X46" i="5"/>
  <c r="X45" i="5"/>
  <c r="X44" i="5"/>
  <c r="X43" i="5"/>
  <c r="X42" i="5"/>
  <c r="X41" i="5"/>
  <c r="X40" i="5"/>
  <c r="X39" i="5"/>
  <c r="D30" i="8"/>
  <c r="I229" i="5" l="1"/>
  <c r="H230" i="5"/>
  <c r="K229" i="5"/>
  <c r="J229" i="5"/>
  <c r="J235" i="5" s="1"/>
  <c r="J236" i="5" s="1"/>
  <c r="O229" i="5"/>
  <c r="N229" i="5"/>
  <c r="L229" i="5"/>
  <c r="M229" i="5"/>
  <c r="D232" i="5"/>
  <c r="G232" i="5" s="1"/>
  <c r="M228" i="5" s="1"/>
  <c r="E226" i="5"/>
  <c r="X48" i="5"/>
  <c r="B22" i="1"/>
  <c r="H231" i="5" l="1"/>
  <c r="I230" i="5"/>
  <c r="K230" i="5"/>
  <c r="D33" i="1"/>
  <c r="C26" i="8"/>
  <c r="K235" i="5"/>
  <c r="K236" i="5" s="1"/>
  <c r="B9" i="1"/>
  <c r="B8" i="1"/>
  <c r="B7" i="1"/>
  <c r="B6" i="1"/>
  <c r="B32" i="1"/>
  <c r="H232" i="5" l="1"/>
  <c r="I231" i="5"/>
  <c r="L231" i="5"/>
  <c r="O230" i="5"/>
  <c r="L230" i="5"/>
  <c r="N230" i="5"/>
  <c r="M230" i="5"/>
  <c r="B12" i="1"/>
  <c r="B31" i="1"/>
  <c r="B28" i="1"/>
  <c r="B25" i="1"/>
  <c r="B24" i="1"/>
  <c r="B23" i="1"/>
  <c r="B21" i="1"/>
  <c r="B20" i="1"/>
  <c r="B19" i="1"/>
  <c r="B15" i="1"/>
  <c r="H233" i="5" l="1"/>
  <c r="H234" i="5" s="1"/>
  <c r="I232" i="5"/>
  <c r="L235" i="5"/>
  <c r="L236" i="5" s="1"/>
  <c r="O231" i="5"/>
  <c r="N231" i="5"/>
  <c r="M231" i="5"/>
  <c r="M232" i="5"/>
  <c r="E75" i="5"/>
  <c r="M235" i="5" l="1"/>
  <c r="M236" i="5" s="1"/>
  <c r="O232" i="5"/>
  <c r="N232" i="5"/>
  <c r="I233" i="5"/>
  <c r="O233" i="5" s="1"/>
  <c r="N233" i="5"/>
  <c r="B41" i="8"/>
  <c r="N235" i="5" l="1"/>
  <c r="N236" i="5" s="1"/>
  <c r="I234" i="5"/>
  <c r="O234" i="5"/>
  <c r="O235" i="5" s="1"/>
  <c r="O236" i="5" s="1"/>
  <c r="E40" i="1"/>
  <c r="B40" i="1"/>
  <c r="E227" i="5" l="1"/>
  <c r="E33" i="1" s="1"/>
  <c r="F33" i="1" s="1"/>
  <c r="E210" i="5"/>
  <c r="E195" i="5"/>
  <c r="E180" i="5"/>
  <c r="E165" i="5"/>
  <c r="E150" i="5"/>
  <c r="E135" i="5"/>
  <c r="E120" i="5"/>
  <c r="E105" i="5"/>
  <c r="E90" i="5"/>
  <c r="E60" i="5"/>
  <c r="E45" i="5"/>
  <c r="E30" i="5"/>
  <c r="E15" i="5"/>
  <c r="H214" i="5" l="1"/>
  <c r="H215" i="5" s="1"/>
  <c r="H216" i="5" s="1"/>
  <c r="H217" i="5" s="1"/>
  <c r="H218" i="5" s="1"/>
  <c r="H219" i="5" s="1"/>
  <c r="H199" i="5"/>
  <c r="H200" i="5" s="1"/>
  <c r="H201" i="5" s="1"/>
  <c r="H202" i="5" s="1"/>
  <c r="H203" i="5" s="1"/>
  <c r="H204" i="5" s="1"/>
  <c r="H184" i="5"/>
  <c r="H185" i="5" s="1"/>
  <c r="H186" i="5" s="1"/>
  <c r="H187" i="5" s="1"/>
  <c r="H188" i="5" s="1"/>
  <c r="H189" i="5" s="1"/>
  <c r="H169" i="5"/>
  <c r="H170" i="5" s="1"/>
  <c r="H171" i="5" s="1"/>
  <c r="H172" i="5" s="1"/>
  <c r="H173" i="5" s="1"/>
  <c r="H174" i="5" s="1"/>
  <c r="H154" i="5"/>
  <c r="H155" i="5" s="1"/>
  <c r="H156" i="5" s="1"/>
  <c r="H157" i="5" s="1"/>
  <c r="H158" i="5" s="1"/>
  <c r="H159" i="5" s="1"/>
  <c r="H139" i="5"/>
  <c r="H140" i="5" s="1"/>
  <c r="H141" i="5" s="1"/>
  <c r="H142" i="5" s="1"/>
  <c r="H143" i="5" s="1"/>
  <c r="H144" i="5" s="1"/>
  <c r="H124" i="5"/>
  <c r="H125" i="5" s="1"/>
  <c r="H126" i="5" s="1"/>
  <c r="H127" i="5" s="1"/>
  <c r="H128" i="5" s="1"/>
  <c r="H129" i="5" s="1"/>
  <c r="H109" i="5"/>
  <c r="H110" i="5" s="1"/>
  <c r="H111" i="5" s="1"/>
  <c r="H112" i="5" s="1"/>
  <c r="H113" i="5" s="1"/>
  <c r="H114" i="5" s="1"/>
  <c r="H94" i="5"/>
  <c r="H95" i="5" s="1"/>
  <c r="H96" i="5" s="1"/>
  <c r="H97" i="5" s="1"/>
  <c r="H98" i="5" s="1"/>
  <c r="H99" i="5" s="1"/>
  <c r="H79" i="5"/>
  <c r="H80" i="5" s="1"/>
  <c r="H81" i="5" s="1"/>
  <c r="H82" i="5" s="1"/>
  <c r="H83" i="5" s="1"/>
  <c r="H84" i="5" s="1"/>
  <c r="H64" i="5"/>
  <c r="H65" i="5" s="1"/>
  <c r="H66" i="5" s="1"/>
  <c r="H67" i="5" s="1"/>
  <c r="H68" i="5" s="1"/>
  <c r="H69" i="5" s="1"/>
  <c r="H49" i="5"/>
  <c r="H50" i="5" s="1"/>
  <c r="H51" i="5" s="1"/>
  <c r="H52" i="5" s="1"/>
  <c r="H53" i="5" s="1"/>
  <c r="H54" i="5" s="1"/>
  <c r="H34" i="5"/>
  <c r="H35" i="5" s="1"/>
  <c r="H36" i="5" s="1"/>
  <c r="H19" i="5"/>
  <c r="H21" i="5" s="1"/>
  <c r="H22" i="5" s="1"/>
  <c r="H23" i="5" s="1"/>
  <c r="H24" i="5" s="1"/>
  <c r="H37" i="5" l="1"/>
  <c r="H38" i="5" s="1"/>
  <c r="H39" i="5" s="1"/>
  <c r="J34" i="5"/>
  <c r="J79" i="5"/>
  <c r="J85" i="5" s="1"/>
  <c r="J86" i="5" s="1"/>
  <c r="E218" i="5"/>
  <c r="E217" i="5"/>
  <c r="E216" i="5"/>
  <c r="D217" i="5" s="1"/>
  <c r="G217" i="5" s="1"/>
  <c r="M213" i="5" s="1"/>
  <c r="E215" i="5"/>
  <c r="J214" i="5"/>
  <c r="J220" i="5" s="1"/>
  <c r="J221" i="5" s="1"/>
  <c r="E214" i="5"/>
  <c r="E203" i="5"/>
  <c r="D204" i="5" s="1"/>
  <c r="G204" i="5" s="1"/>
  <c r="O198" i="5" s="1"/>
  <c r="E202" i="5"/>
  <c r="E201" i="5"/>
  <c r="D202" i="5" s="1"/>
  <c r="E200" i="5"/>
  <c r="J199" i="5"/>
  <c r="J205" i="5" s="1"/>
  <c r="J206" i="5" s="1"/>
  <c r="E199" i="5"/>
  <c r="E188" i="5"/>
  <c r="E187" i="5"/>
  <c r="E186" i="5"/>
  <c r="D187" i="5" s="1"/>
  <c r="E185" i="5"/>
  <c r="J184" i="5"/>
  <c r="J190" i="5" s="1"/>
  <c r="J191" i="5" s="1"/>
  <c r="E184" i="5"/>
  <c r="E173" i="5"/>
  <c r="D174" i="5" s="1"/>
  <c r="E172" i="5"/>
  <c r="E171" i="5"/>
  <c r="D172" i="5" s="1"/>
  <c r="G172" i="5" s="1"/>
  <c r="M168" i="5" s="1"/>
  <c r="E170" i="5"/>
  <c r="J169" i="5"/>
  <c r="J175" i="5" s="1"/>
  <c r="J176" i="5" s="1"/>
  <c r="E169" i="5"/>
  <c r="E158" i="5"/>
  <c r="D159" i="5" s="1"/>
  <c r="G159" i="5" s="1"/>
  <c r="O153" i="5" s="1"/>
  <c r="E157" i="5"/>
  <c r="E156" i="5"/>
  <c r="D157" i="5" s="1"/>
  <c r="G157" i="5" s="1"/>
  <c r="M153" i="5" s="1"/>
  <c r="E155" i="5"/>
  <c r="J154" i="5"/>
  <c r="J160" i="5" s="1"/>
  <c r="J161" i="5" s="1"/>
  <c r="E154" i="5"/>
  <c r="E143" i="5"/>
  <c r="E142" i="5"/>
  <c r="D143" i="5" s="1"/>
  <c r="E141" i="5"/>
  <c r="D142" i="5" s="1"/>
  <c r="E140" i="5"/>
  <c r="J139" i="5"/>
  <c r="J145" i="5" s="1"/>
  <c r="J146" i="5" s="1"/>
  <c r="E139" i="5"/>
  <c r="E128" i="5"/>
  <c r="E127" i="5"/>
  <c r="E126" i="5"/>
  <c r="D127" i="5" s="1"/>
  <c r="E125" i="5"/>
  <c r="J124" i="5"/>
  <c r="J130" i="5" s="1"/>
  <c r="J131" i="5" s="1"/>
  <c r="E124" i="5"/>
  <c r="E113" i="5"/>
  <c r="E112" i="5"/>
  <c r="E111" i="5"/>
  <c r="E110" i="5"/>
  <c r="J109" i="5"/>
  <c r="J115" i="5" s="1"/>
  <c r="J116" i="5" s="1"/>
  <c r="E109" i="5"/>
  <c r="E98" i="5"/>
  <c r="E97" i="5"/>
  <c r="E96" i="5"/>
  <c r="D97" i="5" s="1"/>
  <c r="G97" i="5" s="1"/>
  <c r="M93" i="5" s="1"/>
  <c r="E95" i="5"/>
  <c r="J94" i="5"/>
  <c r="J100" i="5" s="1"/>
  <c r="J101" i="5" s="1"/>
  <c r="E94" i="5"/>
  <c r="E83" i="5"/>
  <c r="E82" i="5"/>
  <c r="D83" i="5" s="1"/>
  <c r="E81" i="5"/>
  <c r="D82" i="5" s="1"/>
  <c r="E80" i="5"/>
  <c r="E79" i="5"/>
  <c r="E68" i="5"/>
  <c r="E67" i="5"/>
  <c r="E66" i="5"/>
  <c r="D67" i="5" s="1"/>
  <c r="E65" i="5"/>
  <c r="J64" i="5"/>
  <c r="J70" i="5" s="1"/>
  <c r="J71" i="5" s="1"/>
  <c r="E64" i="5"/>
  <c r="E53" i="5"/>
  <c r="D54" i="5" s="1"/>
  <c r="G54" i="5" s="1"/>
  <c r="O48" i="5" s="1"/>
  <c r="E52" i="5"/>
  <c r="D53" i="5" s="1"/>
  <c r="E51" i="5"/>
  <c r="E50" i="5"/>
  <c r="J49" i="5"/>
  <c r="J55" i="5" s="1"/>
  <c r="J56" i="5" s="1"/>
  <c r="E49" i="5"/>
  <c r="E38" i="5"/>
  <c r="E37" i="5"/>
  <c r="E36" i="5"/>
  <c r="D37" i="5" s="1"/>
  <c r="G37" i="5" s="1"/>
  <c r="M33" i="5" s="1"/>
  <c r="E35" i="5"/>
  <c r="D36" i="5" s="1"/>
  <c r="G36" i="5" s="1"/>
  <c r="L33" i="5" s="1"/>
  <c r="E34" i="5"/>
  <c r="E23" i="5"/>
  <c r="D24" i="5" s="1"/>
  <c r="G24" i="5" s="1"/>
  <c r="O18" i="5" s="1"/>
  <c r="D23" i="5"/>
  <c r="E21" i="5"/>
  <c r="D22" i="5" s="1"/>
  <c r="E20" i="5"/>
  <c r="D21" i="5" s="1"/>
  <c r="E19" i="5"/>
  <c r="I36" i="5" l="1"/>
  <c r="M36" i="5" s="1"/>
  <c r="G142" i="5"/>
  <c r="M138" i="5" s="1"/>
  <c r="G21" i="5"/>
  <c r="L18" i="5" s="1"/>
  <c r="G83" i="5"/>
  <c r="N78" i="5" s="1"/>
  <c r="G143" i="5"/>
  <c r="N138" i="5" s="1"/>
  <c r="G202" i="5"/>
  <c r="M198" i="5" s="1"/>
  <c r="G23" i="5"/>
  <c r="N18" i="5" s="1"/>
  <c r="G67" i="5"/>
  <c r="M63" i="5" s="1"/>
  <c r="D95" i="5"/>
  <c r="G95" i="5" s="1"/>
  <c r="K93" i="5" s="1"/>
  <c r="G94" i="5"/>
  <c r="J93" i="5" s="1"/>
  <c r="L111" i="5"/>
  <c r="D111" i="5"/>
  <c r="G111" i="5" s="1"/>
  <c r="L108" i="5" s="1"/>
  <c r="N128" i="5"/>
  <c r="D128" i="5"/>
  <c r="G128" i="5" s="1"/>
  <c r="N123" i="5" s="1"/>
  <c r="K155" i="5"/>
  <c r="D155" i="5"/>
  <c r="G155" i="5" s="1"/>
  <c r="K153" i="5" s="1"/>
  <c r="G154" i="5"/>
  <c r="J153" i="5" s="1"/>
  <c r="L171" i="5"/>
  <c r="D171" i="5"/>
  <c r="G171" i="5" s="1"/>
  <c r="L168" i="5" s="1"/>
  <c r="N188" i="5"/>
  <c r="D188" i="5"/>
  <c r="G188" i="5" s="1"/>
  <c r="N183" i="5" s="1"/>
  <c r="D215" i="5"/>
  <c r="G215" i="5" s="1"/>
  <c r="K213" i="5" s="1"/>
  <c r="G214" i="5"/>
  <c r="J213" i="5" s="1"/>
  <c r="O129" i="5"/>
  <c r="D129" i="5"/>
  <c r="G129" i="5" s="1"/>
  <c r="O123" i="5" s="1"/>
  <c r="O189" i="5"/>
  <c r="D189" i="5"/>
  <c r="G189" i="5" s="1"/>
  <c r="O183" i="5" s="1"/>
  <c r="I34" i="5"/>
  <c r="O34" i="5" s="1"/>
  <c r="D35" i="5"/>
  <c r="G35" i="5" s="1"/>
  <c r="K33" i="5" s="1"/>
  <c r="G34" i="5"/>
  <c r="J33" i="5" s="1"/>
  <c r="O69" i="5"/>
  <c r="D69" i="5"/>
  <c r="G69" i="5" s="1"/>
  <c r="O63" i="5" s="1"/>
  <c r="N113" i="5"/>
  <c r="D113" i="5"/>
  <c r="G113" i="5" s="1"/>
  <c r="N108" i="5" s="1"/>
  <c r="L156" i="5"/>
  <c r="D156" i="5"/>
  <c r="G156" i="5" s="1"/>
  <c r="L153" i="5" s="1"/>
  <c r="N173" i="5"/>
  <c r="D173" i="5"/>
  <c r="G173" i="5" s="1"/>
  <c r="N168" i="5" s="1"/>
  <c r="K200" i="5"/>
  <c r="G199" i="5"/>
  <c r="J198" i="5" s="1"/>
  <c r="D200" i="5"/>
  <c r="G200" i="5" s="1"/>
  <c r="K198" i="5" s="1"/>
  <c r="L216" i="5"/>
  <c r="D216" i="5"/>
  <c r="G216" i="5" s="1"/>
  <c r="L213" i="5" s="1"/>
  <c r="G174" i="5"/>
  <c r="O168" i="5" s="1"/>
  <c r="L81" i="5"/>
  <c r="D81" i="5"/>
  <c r="N98" i="5"/>
  <c r="D98" i="5"/>
  <c r="G98" i="5" s="1"/>
  <c r="N93" i="5" s="1"/>
  <c r="K125" i="5"/>
  <c r="G124" i="5"/>
  <c r="J123" i="5" s="1"/>
  <c r="D125" i="5"/>
  <c r="G125" i="5" s="1"/>
  <c r="K123" i="5" s="1"/>
  <c r="L141" i="5"/>
  <c r="D141" i="5"/>
  <c r="G141" i="5" s="1"/>
  <c r="L138" i="5" s="1"/>
  <c r="N158" i="5"/>
  <c r="D158" i="5"/>
  <c r="G158" i="5" s="1"/>
  <c r="N153" i="5" s="1"/>
  <c r="I184" i="5"/>
  <c r="K184" i="5" s="1"/>
  <c r="G184" i="5"/>
  <c r="J183" i="5" s="1"/>
  <c r="D185" i="5"/>
  <c r="G185" i="5" s="1"/>
  <c r="K183" i="5" s="1"/>
  <c r="L201" i="5"/>
  <c r="D201" i="5"/>
  <c r="G201" i="5" s="1"/>
  <c r="L198" i="5" s="1"/>
  <c r="N218" i="5"/>
  <c r="D218" i="5"/>
  <c r="G218" i="5" s="1"/>
  <c r="N213" i="5" s="1"/>
  <c r="G19" i="5"/>
  <c r="J18" i="5" s="1"/>
  <c r="D20" i="5"/>
  <c r="G20" i="5" s="1"/>
  <c r="K18" i="5" s="1"/>
  <c r="N38" i="5"/>
  <c r="D38" i="5"/>
  <c r="K65" i="5"/>
  <c r="G64" i="5"/>
  <c r="J63" i="5" s="1"/>
  <c r="D65" i="5"/>
  <c r="G82" i="5"/>
  <c r="M78" i="5" s="1"/>
  <c r="I99" i="5"/>
  <c r="D99" i="5"/>
  <c r="G99" i="5" s="1"/>
  <c r="O93" i="5" s="1"/>
  <c r="K170" i="5"/>
  <c r="G169" i="5"/>
  <c r="J168" i="5" s="1"/>
  <c r="D170" i="5"/>
  <c r="G170" i="5" s="1"/>
  <c r="K168" i="5" s="1"/>
  <c r="L186" i="5"/>
  <c r="D186" i="5"/>
  <c r="G186" i="5" s="1"/>
  <c r="L183" i="5" s="1"/>
  <c r="N203" i="5"/>
  <c r="D203" i="5"/>
  <c r="G203" i="5" s="1"/>
  <c r="N198" i="5" s="1"/>
  <c r="L51" i="5"/>
  <c r="D51" i="5"/>
  <c r="N68" i="5"/>
  <c r="D68" i="5"/>
  <c r="M112" i="5"/>
  <c r="D112" i="5"/>
  <c r="G112" i="5" s="1"/>
  <c r="M108" i="5" s="1"/>
  <c r="M52" i="5"/>
  <c r="D52" i="5"/>
  <c r="L96" i="5"/>
  <c r="D96" i="5"/>
  <c r="G96" i="5" s="1"/>
  <c r="L93" i="5" s="1"/>
  <c r="K140" i="5"/>
  <c r="D140" i="5"/>
  <c r="G140" i="5" s="1"/>
  <c r="K138" i="5" s="1"/>
  <c r="G139" i="5"/>
  <c r="J138" i="5" s="1"/>
  <c r="E136" i="5"/>
  <c r="G53" i="5"/>
  <c r="N48" i="5" s="1"/>
  <c r="K80" i="5"/>
  <c r="G79" i="5"/>
  <c r="J78" i="5" s="1"/>
  <c r="D80" i="5"/>
  <c r="G80" i="5" s="1"/>
  <c r="K78" i="5" s="1"/>
  <c r="I114" i="5"/>
  <c r="D114" i="5"/>
  <c r="O219" i="5"/>
  <c r="D219" i="5"/>
  <c r="I39" i="5"/>
  <c r="D39" i="5"/>
  <c r="G39" i="5" s="1"/>
  <c r="O33" i="5" s="1"/>
  <c r="K110" i="5"/>
  <c r="G109" i="5"/>
  <c r="J108" i="5" s="1"/>
  <c r="D110" i="5"/>
  <c r="G110" i="5" s="1"/>
  <c r="K108" i="5" s="1"/>
  <c r="L126" i="5"/>
  <c r="D126" i="5"/>
  <c r="G126" i="5" s="1"/>
  <c r="L123" i="5" s="1"/>
  <c r="G22" i="5"/>
  <c r="M18" i="5" s="1"/>
  <c r="K50" i="5"/>
  <c r="G49" i="5"/>
  <c r="J48" i="5" s="1"/>
  <c r="D50" i="5"/>
  <c r="L66" i="5"/>
  <c r="D66" i="5"/>
  <c r="O84" i="5"/>
  <c r="D84" i="5"/>
  <c r="G84" i="5" s="1"/>
  <c r="O78" i="5" s="1"/>
  <c r="G127" i="5"/>
  <c r="M123" i="5" s="1"/>
  <c r="O144" i="5"/>
  <c r="D144" i="5"/>
  <c r="G144" i="5" s="1"/>
  <c r="O138" i="5" s="1"/>
  <c r="G187" i="5"/>
  <c r="M183" i="5" s="1"/>
  <c r="K95" i="5"/>
  <c r="K215" i="5"/>
  <c r="K35" i="5"/>
  <c r="I203" i="5"/>
  <c r="O203" i="5" s="1"/>
  <c r="O114" i="5"/>
  <c r="I52" i="5"/>
  <c r="O52" i="5" s="1"/>
  <c r="I126" i="5"/>
  <c r="O126" i="5" s="1"/>
  <c r="I158" i="5"/>
  <c r="O158" i="5" s="1"/>
  <c r="I82" i="5"/>
  <c r="O82" i="5" s="1"/>
  <c r="I53" i="5"/>
  <c r="O53" i="5" s="1"/>
  <c r="I66" i="5"/>
  <c r="N66" i="5" s="1"/>
  <c r="I84" i="5"/>
  <c r="O204" i="5"/>
  <c r="I54" i="5"/>
  <c r="I68" i="5"/>
  <c r="O68" i="5" s="1"/>
  <c r="I83" i="5"/>
  <c r="O83" i="5" s="1"/>
  <c r="O159" i="5"/>
  <c r="I173" i="5"/>
  <c r="O173" i="5" s="1"/>
  <c r="I35" i="5"/>
  <c r="L35" i="5" s="1"/>
  <c r="I142" i="5"/>
  <c r="O142" i="5" s="1"/>
  <c r="N36" i="5"/>
  <c r="I174" i="5"/>
  <c r="I201" i="5"/>
  <c r="M201" i="5" s="1"/>
  <c r="I37" i="5"/>
  <c r="O37" i="5" s="1"/>
  <c r="I112" i="5"/>
  <c r="O112" i="5" s="1"/>
  <c r="N143" i="5"/>
  <c r="I156" i="5"/>
  <c r="N156" i="5" s="1"/>
  <c r="O174" i="5"/>
  <c r="I187" i="5"/>
  <c r="O187" i="5" s="1"/>
  <c r="I202" i="5"/>
  <c r="N202" i="5" s="1"/>
  <c r="I127" i="5"/>
  <c r="N127" i="5" s="1"/>
  <c r="I171" i="5"/>
  <c r="N171" i="5" s="1"/>
  <c r="I216" i="5"/>
  <c r="O216" i="5" s="1"/>
  <c r="N83" i="5"/>
  <c r="I96" i="5"/>
  <c r="M96" i="5" s="1"/>
  <c r="I128" i="5"/>
  <c r="O128" i="5" s="1"/>
  <c r="I159" i="5"/>
  <c r="I172" i="5"/>
  <c r="O172" i="5" s="1"/>
  <c r="I204" i="5"/>
  <c r="I217" i="5"/>
  <c r="N217" i="5" s="1"/>
  <c r="N53" i="5"/>
  <c r="I97" i="5"/>
  <c r="N97" i="5" s="1"/>
  <c r="I141" i="5"/>
  <c r="N141" i="5" s="1"/>
  <c r="I218" i="5"/>
  <c r="O218" i="5" s="1"/>
  <c r="I67" i="5"/>
  <c r="O67" i="5" s="1"/>
  <c r="I98" i="5"/>
  <c r="O98" i="5" s="1"/>
  <c r="I129" i="5"/>
  <c r="K185" i="5"/>
  <c r="O54" i="5"/>
  <c r="I143" i="5"/>
  <c r="O143" i="5" s="1"/>
  <c r="I186" i="5"/>
  <c r="N186" i="5" s="1"/>
  <c r="I219" i="5"/>
  <c r="I38" i="5"/>
  <c r="O38" i="5" s="1"/>
  <c r="I51" i="5"/>
  <c r="M51" i="5" s="1"/>
  <c r="I69" i="5"/>
  <c r="I81" i="5"/>
  <c r="N81" i="5" s="1"/>
  <c r="O99" i="5"/>
  <c r="I113" i="5"/>
  <c r="O113" i="5" s="1"/>
  <c r="I144" i="5"/>
  <c r="I157" i="5"/>
  <c r="O157" i="5" s="1"/>
  <c r="M202" i="5"/>
  <c r="J19" i="5"/>
  <c r="J25" i="5" s="1"/>
  <c r="J26" i="5" s="1"/>
  <c r="M22" i="5"/>
  <c r="K20" i="5"/>
  <c r="L21" i="5"/>
  <c r="N23" i="5"/>
  <c r="O24" i="5"/>
  <c r="M217" i="5"/>
  <c r="I214" i="5"/>
  <c r="I215" i="5"/>
  <c r="I200" i="5"/>
  <c r="I199" i="5"/>
  <c r="I188" i="5"/>
  <c r="O188" i="5" s="1"/>
  <c r="I189" i="5"/>
  <c r="M187" i="5"/>
  <c r="I185" i="5"/>
  <c r="M172" i="5"/>
  <c r="I169" i="5"/>
  <c r="I170" i="5"/>
  <c r="M157" i="5"/>
  <c r="I154" i="5"/>
  <c r="I155" i="5"/>
  <c r="M142" i="5"/>
  <c r="I139" i="5"/>
  <c r="I140" i="5"/>
  <c r="M127" i="5"/>
  <c r="I124" i="5"/>
  <c r="I125" i="5"/>
  <c r="I111" i="5"/>
  <c r="I109" i="5"/>
  <c r="I110" i="5"/>
  <c r="M97" i="5"/>
  <c r="I94" i="5"/>
  <c r="I95" i="5"/>
  <c r="M82" i="5"/>
  <c r="I79" i="5"/>
  <c r="I80" i="5"/>
  <c r="M67" i="5"/>
  <c r="I64" i="5"/>
  <c r="I65" i="5"/>
  <c r="I49" i="5"/>
  <c r="I50" i="5"/>
  <c r="M37" i="5"/>
  <c r="O39" i="5"/>
  <c r="L36" i="5"/>
  <c r="J40" i="5"/>
  <c r="J41" i="5" s="1"/>
  <c r="I22" i="5"/>
  <c r="N22" i="5" s="1"/>
  <c r="I21" i="5"/>
  <c r="O21" i="5" s="1"/>
  <c r="I23" i="5"/>
  <c r="O23" i="5" s="1"/>
  <c r="I24" i="5"/>
  <c r="I19" i="5"/>
  <c r="I20" i="5"/>
  <c r="E211" i="5" l="1"/>
  <c r="D32" i="1" s="1"/>
  <c r="M34" i="5"/>
  <c r="E166" i="5"/>
  <c r="K34" i="5"/>
  <c r="L34" i="5"/>
  <c r="L40" i="5" s="1"/>
  <c r="L41" i="5" s="1"/>
  <c r="E151" i="5"/>
  <c r="E91" i="5"/>
  <c r="D24" i="1" s="1"/>
  <c r="O184" i="5"/>
  <c r="E106" i="5"/>
  <c r="N184" i="5"/>
  <c r="E76" i="5"/>
  <c r="C20" i="8" s="1"/>
  <c r="E181" i="5"/>
  <c r="E121" i="5"/>
  <c r="E16" i="5"/>
  <c r="D19" i="1" s="1"/>
  <c r="L184" i="5"/>
  <c r="M184" i="5"/>
  <c r="G38" i="5"/>
  <c r="G66" i="5"/>
  <c r="G81" i="5"/>
  <c r="L78" i="5" s="1"/>
  <c r="G52" i="5"/>
  <c r="M48" i="5" s="1"/>
  <c r="G114" i="5"/>
  <c r="O108" i="5" s="1"/>
  <c r="G50" i="5"/>
  <c r="K48" i="5" s="1"/>
  <c r="N34" i="5"/>
  <c r="G65" i="5"/>
  <c r="K63" i="5" s="1"/>
  <c r="E196" i="5"/>
  <c r="G219" i="5"/>
  <c r="O213" i="5" s="1"/>
  <c r="G68" i="5"/>
  <c r="N63" i="5" s="1"/>
  <c r="G51" i="5"/>
  <c r="L48" i="5" s="1"/>
  <c r="O36" i="5"/>
  <c r="O186" i="5"/>
  <c r="O97" i="5"/>
  <c r="N126" i="5"/>
  <c r="M126" i="5"/>
  <c r="O217" i="5"/>
  <c r="N82" i="5"/>
  <c r="K40" i="5"/>
  <c r="K41" i="5" s="1"/>
  <c r="N157" i="5"/>
  <c r="O127" i="5"/>
  <c r="N52" i="5"/>
  <c r="N96" i="5"/>
  <c r="N112" i="5"/>
  <c r="O202" i="5"/>
  <c r="N172" i="5"/>
  <c r="M35" i="5"/>
  <c r="N35" i="5"/>
  <c r="O81" i="5"/>
  <c r="O35" i="5"/>
  <c r="M81" i="5"/>
  <c r="O66" i="5"/>
  <c r="M66" i="5"/>
  <c r="O171" i="5"/>
  <c r="M216" i="5"/>
  <c r="N51" i="5"/>
  <c r="M171" i="5"/>
  <c r="O201" i="5"/>
  <c r="N216" i="5"/>
  <c r="N37" i="5"/>
  <c r="O51" i="5"/>
  <c r="K190" i="5"/>
  <c r="K191" i="5" s="1"/>
  <c r="N201" i="5"/>
  <c r="O141" i="5"/>
  <c r="M141" i="5"/>
  <c r="N187" i="5"/>
  <c r="O156" i="5"/>
  <c r="M21" i="5"/>
  <c r="N67" i="5"/>
  <c r="O96" i="5"/>
  <c r="N142" i="5"/>
  <c r="M156" i="5"/>
  <c r="M186" i="5"/>
  <c r="O22" i="5"/>
  <c r="L215" i="5"/>
  <c r="N215" i="5"/>
  <c r="M215" i="5"/>
  <c r="O215" i="5"/>
  <c r="K214" i="5"/>
  <c r="K220" i="5" s="1"/>
  <c r="K221" i="5" s="1"/>
  <c r="M214" i="5"/>
  <c r="L214" i="5"/>
  <c r="O214" i="5"/>
  <c r="N214" i="5"/>
  <c r="K199" i="5"/>
  <c r="K205" i="5" s="1"/>
  <c r="K206" i="5" s="1"/>
  <c r="O199" i="5"/>
  <c r="N199" i="5"/>
  <c r="M199" i="5"/>
  <c r="L199" i="5"/>
  <c r="L200" i="5"/>
  <c r="O200" i="5"/>
  <c r="M200" i="5"/>
  <c r="N200" i="5"/>
  <c r="O185" i="5"/>
  <c r="N185" i="5"/>
  <c r="M185" i="5"/>
  <c r="L185" i="5"/>
  <c r="L170" i="5"/>
  <c r="O170" i="5"/>
  <c r="N170" i="5"/>
  <c r="M170" i="5"/>
  <c r="K169" i="5"/>
  <c r="K175" i="5" s="1"/>
  <c r="K176" i="5" s="1"/>
  <c r="O169" i="5"/>
  <c r="N169" i="5"/>
  <c r="M169" i="5"/>
  <c r="L169" i="5"/>
  <c r="L175" i="5" s="1"/>
  <c r="L176" i="5" s="1"/>
  <c r="L155" i="5"/>
  <c r="O155" i="5"/>
  <c r="N155" i="5"/>
  <c r="M155" i="5"/>
  <c r="K154" i="5"/>
  <c r="K160" i="5" s="1"/>
  <c r="K161" i="5" s="1"/>
  <c r="O154" i="5"/>
  <c r="N154" i="5"/>
  <c r="M154" i="5"/>
  <c r="L154" i="5"/>
  <c r="L140" i="5"/>
  <c r="O140" i="5"/>
  <c r="N140" i="5"/>
  <c r="M140" i="5"/>
  <c r="K139" i="5"/>
  <c r="K145" i="5" s="1"/>
  <c r="K146" i="5" s="1"/>
  <c r="O139" i="5"/>
  <c r="N139" i="5"/>
  <c r="M139" i="5"/>
  <c r="L139" i="5"/>
  <c r="L125" i="5"/>
  <c r="O125" i="5"/>
  <c r="N125" i="5"/>
  <c r="M125" i="5"/>
  <c r="K124" i="5"/>
  <c r="K130" i="5" s="1"/>
  <c r="K131" i="5" s="1"/>
  <c r="O124" i="5"/>
  <c r="N124" i="5"/>
  <c r="M124" i="5"/>
  <c r="L124" i="5"/>
  <c r="L110" i="5"/>
  <c r="O110" i="5"/>
  <c r="N110" i="5"/>
  <c r="M110" i="5"/>
  <c r="K109" i="5"/>
  <c r="K115" i="5" s="1"/>
  <c r="K116" i="5" s="1"/>
  <c r="O109" i="5"/>
  <c r="N109" i="5"/>
  <c r="M109" i="5"/>
  <c r="L109" i="5"/>
  <c r="L115" i="5" s="1"/>
  <c r="L116" i="5" s="1"/>
  <c r="N111" i="5"/>
  <c r="M111" i="5"/>
  <c r="O111" i="5"/>
  <c r="L95" i="5"/>
  <c r="N95" i="5"/>
  <c r="M95" i="5"/>
  <c r="O95" i="5"/>
  <c r="K94" i="5"/>
  <c r="K100" i="5" s="1"/>
  <c r="K101" i="5" s="1"/>
  <c r="O94" i="5"/>
  <c r="M94" i="5"/>
  <c r="L94" i="5"/>
  <c r="N94" i="5"/>
  <c r="L80" i="5"/>
  <c r="N80" i="5"/>
  <c r="M80" i="5"/>
  <c r="O80" i="5"/>
  <c r="K79" i="5"/>
  <c r="K85" i="5" s="1"/>
  <c r="K86" i="5" s="1"/>
  <c r="O79" i="5"/>
  <c r="M79" i="5"/>
  <c r="L79" i="5"/>
  <c r="N79" i="5"/>
  <c r="L65" i="5"/>
  <c r="N65" i="5"/>
  <c r="M65" i="5"/>
  <c r="O65" i="5"/>
  <c r="K64" i="5"/>
  <c r="K70" i="5" s="1"/>
  <c r="K71" i="5" s="1"/>
  <c r="M64" i="5"/>
  <c r="L64" i="5"/>
  <c r="O64" i="5"/>
  <c r="N64" i="5"/>
  <c r="L50" i="5"/>
  <c r="N50" i="5"/>
  <c r="M50" i="5"/>
  <c r="O50" i="5"/>
  <c r="K49" i="5"/>
  <c r="K55" i="5" s="1"/>
  <c r="K56" i="5" s="1"/>
  <c r="O49" i="5"/>
  <c r="M49" i="5"/>
  <c r="L49" i="5"/>
  <c r="N49" i="5"/>
  <c r="N21" i="5"/>
  <c r="N20" i="5"/>
  <c r="M20" i="5"/>
  <c r="O20" i="5"/>
  <c r="L20" i="5"/>
  <c r="M19" i="5"/>
  <c r="O19" i="5"/>
  <c r="N19" i="5"/>
  <c r="L19" i="5"/>
  <c r="K19" i="5"/>
  <c r="K25" i="5" s="1"/>
  <c r="K26" i="5" s="1"/>
  <c r="D25" i="1" l="1"/>
  <c r="D27" i="1"/>
  <c r="D26" i="1"/>
  <c r="D28" i="1"/>
  <c r="D30" i="1"/>
  <c r="D29" i="1"/>
  <c r="C25" i="8"/>
  <c r="L160" i="5"/>
  <c r="L161" i="5" s="1"/>
  <c r="E46" i="5"/>
  <c r="C18" i="8" s="1"/>
  <c r="L63" i="5"/>
  <c r="E61" i="5"/>
  <c r="C21" i="8"/>
  <c r="N33" i="5"/>
  <c r="E31" i="5"/>
  <c r="D23" i="1"/>
  <c r="L190" i="5"/>
  <c r="L191" i="5" s="1"/>
  <c r="C16" i="8"/>
  <c r="L130" i="5"/>
  <c r="L131" i="5" s="1"/>
  <c r="C23" i="8"/>
  <c r="L145" i="5"/>
  <c r="L146" i="5" s="1"/>
  <c r="C22" i="8"/>
  <c r="O40" i="5"/>
  <c r="O41" i="5" s="1"/>
  <c r="D31" i="1"/>
  <c r="C24" i="8"/>
  <c r="M40" i="5"/>
  <c r="M41" i="5" s="1"/>
  <c r="O190" i="5"/>
  <c r="O191" i="5" s="1"/>
  <c r="M190" i="5"/>
  <c r="M191" i="5" s="1"/>
  <c r="N145" i="5"/>
  <c r="N146" i="5" s="1"/>
  <c r="M160" i="5"/>
  <c r="M161" i="5" s="1"/>
  <c r="O85" i="5"/>
  <c r="O86" i="5" s="1"/>
  <c r="O130" i="5"/>
  <c r="O131" i="5" s="1"/>
  <c r="N190" i="5"/>
  <c r="N191" i="5" s="1"/>
  <c r="N205" i="5"/>
  <c r="N206" i="5" s="1"/>
  <c r="M55" i="5"/>
  <c r="M56" i="5" s="1"/>
  <c r="O70" i="5"/>
  <c r="O71" i="5" s="1"/>
  <c r="O115" i="5"/>
  <c r="O116" i="5" s="1"/>
  <c r="N130" i="5"/>
  <c r="N131" i="5" s="1"/>
  <c r="M145" i="5"/>
  <c r="M146" i="5" s="1"/>
  <c r="E137" i="5" s="1"/>
  <c r="E27" i="1" s="1"/>
  <c r="N40" i="5"/>
  <c r="O55" i="5"/>
  <c r="O56" i="5" s="1"/>
  <c r="M70" i="5"/>
  <c r="M71" i="5" s="1"/>
  <c r="O145" i="5"/>
  <c r="O146" i="5" s="1"/>
  <c r="M175" i="5"/>
  <c r="M176" i="5" s="1"/>
  <c r="M100" i="5"/>
  <c r="M101" i="5" s="1"/>
  <c r="L70" i="5"/>
  <c r="L71" i="5" s="1"/>
  <c r="M85" i="5"/>
  <c r="M86" i="5" s="1"/>
  <c r="N160" i="5"/>
  <c r="N161" i="5" s="1"/>
  <c r="O25" i="5"/>
  <c r="O26" i="5" s="1"/>
  <c r="O160" i="5"/>
  <c r="O161" i="5" s="1"/>
  <c r="N175" i="5"/>
  <c r="N176" i="5" s="1"/>
  <c r="L85" i="5"/>
  <c r="L86" i="5" s="1"/>
  <c r="L100" i="5"/>
  <c r="L101" i="5" s="1"/>
  <c r="O100" i="5"/>
  <c r="O101" i="5" s="1"/>
  <c r="O175" i="5"/>
  <c r="O176" i="5" s="1"/>
  <c r="O220" i="5"/>
  <c r="O221" i="5" s="1"/>
  <c r="L220" i="5"/>
  <c r="L221" i="5" s="1"/>
  <c r="M220" i="5"/>
  <c r="M221" i="5" s="1"/>
  <c r="M25" i="5"/>
  <c r="M26" i="5" s="1"/>
  <c r="M115" i="5"/>
  <c r="M116" i="5" s="1"/>
  <c r="L55" i="5"/>
  <c r="L56" i="5" s="1"/>
  <c r="N70" i="5"/>
  <c r="N71" i="5" s="1"/>
  <c r="N115" i="5"/>
  <c r="N116" i="5" s="1"/>
  <c r="M130" i="5"/>
  <c r="M131" i="5" s="1"/>
  <c r="E122" i="5" s="1"/>
  <c r="E26" i="1" s="1"/>
  <c r="F26" i="1" s="1"/>
  <c r="N220" i="5"/>
  <c r="N221" i="5" s="1"/>
  <c r="L205" i="5"/>
  <c r="L206" i="5" s="1"/>
  <c r="M205" i="5"/>
  <c r="M206" i="5" s="1"/>
  <c r="O205" i="5"/>
  <c r="O206" i="5" s="1"/>
  <c r="N100" i="5"/>
  <c r="N101" i="5" s="1"/>
  <c r="N85" i="5"/>
  <c r="N86" i="5" s="1"/>
  <c r="N55" i="5"/>
  <c r="N56" i="5" s="1"/>
  <c r="N25" i="5"/>
  <c r="N26" i="5" s="1"/>
  <c r="L25" i="5"/>
  <c r="L26" i="5" s="1"/>
  <c r="D21" i="1" l="1"/>
  <c r="D22" i="1"/>
  <c r="C19" i="8"/>
  <c r="C17" i="8"/>
  <c r="D20" i="1"/>
  <c r="E92" i="5"/>
  <c r="E24" i="1" s="1"/>
  <c r="F24" i="1" s="1"/>
  <c r="E152" i="5"/>
  <c r="E107" i="5"/>
  <c r="E25" i="1" s="1"/>
  <c r="F25" i="1" s="1"/>
  <c r="E182" i="5"/>
  <c r="E47" i="5"/>
  <c r="E21" i="1" s="1"/>
  <c r="F21" i="1" s="1"/>
  <c r="E212" i="5"/>
  <c r="E32" i="1" s="1"/>
  <c r="F32" i="1" s="1"/>
  <c r="E167" i="5"/>
  <c r="E17" i="5"/>
  <c r="E19" i="1" s="1"/>
  <c r="F19" i="1" s="1"/>
  <c r="E197" i="5"/>
  <c r="E77" i="5"/>
  <c r="E23" i="1" s="1"/>
  <c r="F23" i="1" s="1"/>
  <c r="E62" i="5"/>
  <c r="E22" i="1" s="1"/>
  <c r="F22" i="1" s="1"/>
  <c r="N41" i="5"/>
  <c r="E32" i="5" s="1"/>
  <c r="E20" i="1" s="1"/>
  <c r="F20" i="1" s="1"/>
  <c r="E31" i="1" l="1"/>
  <c r="F31" i="1" s="1"/>
  <c r="E29" i="1"/>
  <c r="F29" i="1" s="1"/>
  <c r="E30" i="1"/>
  <c r="F30" i="1" s="1"/>
  <c r="F27" i="1"/>
  <c r="E28" i="1"/>
  <c r="F28" i="1" s="1"/>
  <c r="F39" i="1" s="1"/>
  <c r="F41" i="1" l="1"/>
  <c r="F43" i="1" s="1"/>
</calcChain>
</file>

<file path=xl/sharedStrings.xml><?xml version="1.0" encoding="utf-8"?>
<sst xmlns="http://schemas.openxmlformats.org/spreadsheetml/2006/main" count="435" uniqueCount="185">
  <si>
    <t>Réception du document original</t>
  </si>
  <si>
    <t>Adresse</t>
  </si>
  <si>
    <t>Total après réduction</t>
  </si>
  <si>
    <t>Tarif unitaire</t>
  </si>
  <si>
    <t>Frais de déplacement - impression - envois</t>
  </si>
  <si>
    <t>Frais d'ouverture et gestion de dossier</t>
  </si>
  <si>
    <t>Demandeur</t>
  </si>
  <si>
    <t>Montant à verser à la réception du livrable</t>
  </si>
  <si>
    <t>Non</t>
  </si>
  <si>
    <t>Prix plage</t>
  </si>
  <si>
    <t>Tarif petit nombre</t>
  </si>
  <si>
    <t>Tarif moyen nombre</t>
  </si>
  <si>
    <t>Tarif grand nombre</t>
  </si>
  <si>
    <t>Tarif super nombre</t>
  </si>
  <si>
    <t>Tarif maxi nombre</t>
  </si>
  <si>
    <t>Total Cumul</t>
  </si>
  <si>
    <t>Prix/bloc</t>
  </si>
  <si>
    <t>Actualiser cellules bleues</t>
  </si>
  <si>
    <t>Définition tranhes</t>
  </si>
  <si>
    <t>Définition Prix/bloc/plage</t>
  </si>
  <si>
    <t>Civilité</t>
  </si>
  <si>
    <t>Prénom</t>
  </si>
  <si>
    <t>Nom</t>
  </si>
  <si>
    <t>Téléphone</t>
  </si>
  <si>
    <t>Email</t>
  </si>
  <si>
    <t>Adresse postale</t>
  </si>
  <si>
    <t>Date de la demande (jj/mm/aaaa)</t>
  </si>
  <si>
    <t>B - Informations techniques pour le chiffrage</t>
  </si>
  <si>
    <t>Nature de votre document</t>
  </si>
  <si>
    <t>Date de livraison souhaitée</t>
  </si>
  <si>
    <t>Rmarques ou demande spéciale</t>
  </si>
  <si>
    <t xml:space="preserve">Etudiant(e) ? </t>
  </si>
  <si>
    <t>ONG ou association à but non lucratif ?</t>
  </si>
  <si>
    <t>Vous posterez notre site sur Facebook ?</t>
  </si>
  <si>
    <t>Vous posterez notre site sur liste/groupe Whatzapp ?</t>
  </si>
  <si>
    <t>Vous posterez notre site sur Linkedin ?</t>
  </si>
  <si>
    <t>Oui</t>
  </si>
  <si>
    <t>Vous posterez notre site sur instagram ?</t>
  </si>
  <si>
    <t>Vous posterez notre site sur Twitter ?</t>
  </si>
  <si>
    <t>Oui, je vais essayer</t>
  </si>
  <si>
    <t>Mme</t>
  </si>
  <si>
    <t>Mr</t>
  </si>
  <si>
    <t>Liste réductions</t>
  </si>
  <si>
    <t xml:space="preserve">Oui, j'enverrai une copie de ma carte d'étudiant(e)  </t>
  </si>
  <si>
    <t>Oui, j'enverrai un justificatif</t>
  </si>
  <si>
    <t>Afficheur devis</t>
  </si>
  <si>
    <t xml:space="preserve">Etudiant(e)  - </t>
  </si>
  <si>
    <t xml:space="preserve">ONG / Asso - </t>
  </si>
  <si>
    <t xml:space="preserve">Post Facebook - </t>
  </si>
  <si>
    <t>réseaux</t>
  </si>
  <si>
    <t xml:space="preserve">Diffusion Whatzapp - </t>
  </si>
  <si>
    <t xml:space="preserve">Post Linkedin - </t>
  </si>
  <si>
    <t xml:space="preserve">Post Instagram - </t>
  </si>
  <si>
    <t xml:space="preserve">Post Twitter - </t>
  </si>
  <si>
    <t>Parrainage (sous réserve que la personne parrainée passe commande)</t>
  </si>
  <si>
    <t>Concatenage réductions</t>
  </si>
  <si>
    <t>Calculateur réduction</t>
  </si>
  <si>
    <t>Calculateur tranches - Assemblage de fichiers. Tarif unit. par fichier</t>
  </si>
  <si>
    <t>Calculateur tranches - Mise en forme par page</t>
  </si>
  <si>
    <t>Calculateur tranches - Biblio. autom. tarif unitaire par référence</t>
  </si>
  <si>
    <t>Calculateur tranches - Biblio. Autom.tarif unit. par citation dans le texte</t>
  </si>
  <si>
    <t>Calculateur tranches - Sommaire autom. tarif unit. de réglages par niveau</t>
  </si>
  <si>
    <t>Calculateur tranches - Sommaire autom. tarif unit. par titre / sous-titre</t>
  </si>
  <si>
    <t>Calculateur tranches - Mise en forme par tableau ( &lt; une demi page)</t>
  </si>
  <si>
    <t>Calculateur tranches - Liste des tableaux et num. autom. tarif unit / tableau</t>
  </si>
  <si>
    <t>Calculateur tranches - Renvois automatiques aux tableaux dans le texte</t>
  </si>
  <si>
    <t>Calculateur tranches - Mise en forme par figure</t>
  </si>
  <si>
    <t>Calculateur tranches - Liste des fig. et num. autom.: tarif unit / figure</t>
  </si>
  <si>
    <t>Calculateur tranches - Renvois automatiques aux figures dans le texte</t>
  </si>
  <si>
    <t>Calculateur tranches - Notes de bas de page: tarif unit / note</t>
  </si>
  <si>
    <t>Calculateur tranches - Pagination et sauts de section: tarif unit / saut</t>
  </si>
  <si>
    <t>Prix réf unitaire</t>
  </si>
  <si>
    <t>% dégraissement entre tranches</t>
  </si>
  <si>
    <t>Nombre unités</t>
  </si>
  <si>
    <t>Appellation concaténée</t>
  </si>
  <si>
    <t>revient /unité</t>
  </si>
  <si>
    <t>Formatage de document</t>
  </si>
  <si>
    <t>Assemblage de documents + formatage du document final</t>
  </si>
  <si>
    <t>Demande de devis - Formatage de document</t>
  </si>
  <si>
    <t>Nombre de fichiers à assembler *</t>
  </si>
  <si>
    <t>Bibliographie autom.: nombre de références *</t>
  </si>
  <si>
    <t>Biblio. autom.: nombre de citations dans le texte *</t>
  </si>
  <si>
    <t>Sommaire autom.: nombre de niveaux *</t>
  </si>
  <si>
    <t>Sommaire autom.: nombre de titres et sous-titres *</t>
  </si>
  <si>
    <t>Liste des tableaux: nombre de tableaux *</t>
  </si>
  <si>
    <t>Nombre total de pages à mettre en forme *</t>
  </si>
  <si>
    <t>Liste des figures: nombre de figures *</t>
  </si>
  <si>
    <t>Notes de bas de page: nombre de notes *</t>
  </si>
  <si>
    <t>Pagination: nombre de sauts de sections nécessaires *</t>
  </si>
  <si>
    <t>Formatage selon une charte explicative</t>
  </si>
  <si>
    <t>Le modèle sera fourni avec le document</t>
  </si>
  <si>
    <t>La charte sera fournie avec le document</t>
  </si>
  <si>
    <t>Format de votre document</t>
  </si>
  <si>
    <t>Document Word</t>
  </si>
  <si>
    <t>Présentation Powerpoint</t>
  </si>
  <si>
    <t>Document Open Office</t>
  </si>
  <si>
    <t>Document Lyx</t>
  </si>
  <si>
    <t>Référence devis</t>
  </si>
  <si>
    <t>Date de la demande</t>
  </si>
  <si>
    <t>Nature du document</t>
  </si>
  <si>
    <t>Format électronique modifiable par email</t>
  </si>
  <si>
    <t>Par email, format avec corrections visibles + pdf</t>
  </si>
  <si>
    <t>Délai de livraison</t>
  </si>
  <si>
    <t>Acompte à verser avant la prestation</t>
  </si>
  <si>
    <t>Moyens de règlement</t>
  </si>
  <si>
    <t>Espèces / virement bancaire / OMT Western Union</t>
  </si>
  <si>
    <t>Devis valable 48 heures après émission et ajustable en cas de modifications ultérieures  (recalcul de la taille exacte à la fin de la prestation). Si vous décidez de donner suite à la prestation, merci de renvoyer le contrat signé et de préciser au nom de qui doit être éditée votre facture (nom exact de la personne, du service, ou de l'établissement).</t>
  </si>
  <si>
    <t>Devis - Formatage de document</t>
  </si>
  <si>
    <t>Prestation demandée</t>
  </si>
  <si>
    <t>Format du document</t>
  </si>
  <si>
    <t>Tranche tarifaire</t>
  </si>
  <si>
    <t>Votre réduction</t>
  </si>
  <si>
    <t>Ma réduction sera de</t>
  </si>
  <si>
    <t>Je cumule mes réductions</t>
  </si>
  <si>
    <t>Vous voudrez parrainer quelqu'un ?</t>
  </si>
  <si>
    <t xml:space="preserve">12 Jours ouvrables </t>
  </si>
  <si>
    <t>Livraison du document fini</t>
  </si>
  <si>
    <t>Tarif unitaire selon tranche</t>
  </si>
  <si>
    <t>sssssssss</t>
  </si>
  <si>
    <t>Cahier des charges et paramètres de formatage</t>
  </si>
  <si>
    <t>Formatage selon un modèle déjà existant</t>
  </si>
  <si>
    <t>Word existant à fournir</t>
  </si>
  <si>
    <t>Charte explicative à fournir</t>
  </si>
  <si>
    <t>Réunion à prévoir</t>
  </si>
  <si>
    <t>Majoration cahier des charges et paramètres</t>
  </si>
  <si>
    <t>liste demande devis</t>
  </si>
  <si>
    <t>Affichage demande devis</t>
  </si>
  <si>
    <t>Affichage devis</t>
  </si>
  <si>
    <t>Coeff devis</t>
  </si>
  <si>
    <t>Aucune réduction demandée</t>
  </si>
  <si>
    <t>Total indicatif avant réduction</t>
  </si>
  <si>
    <t>Paramètres à définir par la suite</t>
  </si>
  <si>
    <t>Formatage personnalisé</t>
  </si>
  <si>
    <t>Dégraissement</t>
  </si>
  <si>
    <t>A - Identification - Contact</t>
  </si>
  <si>
    <t>Index alphabétique: nombre de termes *</t>
  </si>
  <si>
    <t>Calculateur tranches - Index alphabétique: Tarif unit/terme</t>
  </si>
  <si>
    <t>Descriptif</t>
  </si>
  <si>
    <t>Quantité (ajustable)</t>
  </si>
  <si>
    <t>Dossier</t>
  </si>
  <si>
    <t>fichier(s)</t>
  </si>
  <si>
    <t>Nature</t>
  </si>
  <si>
    <t>saut(s)</t>
  </si>
  <si>
    <t>terme(s)</t>
  </si>
  <si>
    <t>note(s)</t>
  </si>
  <si>
    <t>figure(s)</t>
  </si>
  <si>
    <t>tableau(x)</t>
  </si>
  <si>
    <t>niveau(x)</t>
  </si>
  <si>
    <t>citation(s)</t>
  </si>
  <si>
    <t>référence(s)</t>
  </si>
  <si>
    <t>page(s)</t>
  </si>
  <si>
    <t>titres(s)</t>
  </si>
  <si>
    <t>TOTAL</t>
  </si>
  <si>
    <t>Formules de réduction choisies</t>
  </si>
  <si>
    <t>* Si les nombres sont provisoires, mettre des chiffres approximatifs proches des valeurs prévues. Les nombres exacts seront déterminés en fin de prestation.</t>
  </si>
  <si>
    <t>Date de démarrage souhaitée</t>
  </si>
  <si>
    <t>Majoration temps</t>
  </si>
  <si>
    <t>B - Prestation demandée - Calendrier d'exécution</t>
  </si>
  <si>
    <t>C - Détail prévisionnel selon les informations techniques fournies</t>
  </si>
  <si>
    <t>D - Dispositions particulières et majorations</t>
  </si>
  <si>
    <t>Assemblage de fichiers</t>
  </si>
  <si>
    <t>Formatage page par page</t>
  </si>
  <si>
    <t>Bibliographie automatique: citations</t>
  </si>
  <si>
    <t>Tableaux: citations et renvois automatiques</t>
  </si>
  <si>
    <t xml:space="preserve">Tableaux: liste automatique </t>
  </si>
  <si>
    <t>Tableaux: formatage (&lt; une demi page)</t>
  </si>
  <si>
    <t>Figures: formatage (&lt; une demi page)</t>
  </si>
  <si>
    <t xml:space="preserve">Figures: liste automatique </t>
  </si>
  <si>
    <t>Figures: citations et renvois automatiques</t>
  </si>
  <si>
    <t>Notes de bas de page</t>
  </si>
  <si>
    <t>Sauts de section (pagination /parties)</t>
  </si>
  <si>
    <t>Index alphabétique</t>
  </si>
  <si>
    <t>E  - Modalités proposées</t>
  </si>
  <si>
    <t xml:space="preserve">         /              /              </t>
  </si>
  <si>
    <t>1</t>
  </si>
  <si>
    <t>(Aapplicable si délai court, nuit, week end, jour férié)</t>
  </si>
  <si>
    <t>Bibliographie autom. : références</t>
  </si>
  <si>
    <t>Sommaire autom. : réglage des niveaux</t>
  </si>
  <si>
    <t>Sommaire autom. réglage des titres</t>
  </si>
  <si>
    <r>
      <t xml:space="preserve">Date de démarrage souhaitée  </t>
    </r>
    <r>
      <rPr>
        <b/>
        <sz val="11"/>
        <color rgb="FF003CB4"/>
        <rFont val="Calibri"/>
        <family val="2"/>
        <scheme val="minor"/>
      </rPr>
      <t>(jj/mm/aaaa)</t>
    </r>
  </si>
  <si>
    <r>
      <t>Date de livraison souhaitée</t>
    </r>
    <r>
      <rPr>
        <b/>
        <sz val="11"/>
        <color rgb="FF003CB4"/>
        <rFont val="Calibri"/>
        <family val="2"/>
        <scheme val="minor"/>
      </rPr>
      <t xml:space="preserve"> (jj/mm/aaaa)</t>
    </r>
  </si>
  <si>
    <r>
      <t xml:space="preserve">Demande à renvoyer remplie à </t>
    </r>
    <r>
      <rPr>
        <i/>
        <u/>
        <sz val="12"/>
        <color rgb="FF003CB4"/>
        <rFont val="Calibri"/>
        <family val="2"/>
        <scheme val="minor"/>
      </rPr>
      <t>dr.toufic.wehbe@add-skills.com</t>
    </r>
    <r>
      <rPr>
        <i/>
        <sz val="12"/>
        <color rgb="FF003CB4"/>
        <rFont val="Calibri"/>
        <family val="2"/>
        <scheme val="minor"/>
      </rPr>
      <t xml:space="preserve"> </t>
    </r>
  </si>
  <si>
    <t>Toufic WÉHBÉ, Ph.D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</si>
  <si>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94936421000037 | 63 Chemin de Pelleport - 31500 Toulouse - France</t>
    </r>
  </si>
  <si>
    <t>ADD SKILLS Synergy | www.add-skills.com | + 33 6 74 97 63 05 | dr.toufic.wehbe@add-skills.com
SIRET 94936421000037 | 63 Chemin de Pelleport - 31500 Toulouse -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</si>
</sst>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#,##0.00\ [$EUR]"/>
    <numFmt numFmtId="166" formatCode="_-* #,##0.00\ [$EUR]_-;\-* #,##0.00\ [$EUR]_-;_-* &quot;-&quot;??\ [$EUR]_-;_-@_-"/>
    <numFmt numFmtId="167" formatCode="_-* #,##0.00\ [$€-40C]_-;\-* #,##0.00\ [$€-40C]_-;_-* &quot;-&quot;??\ [$€-40C]_-;_-@_-"/>
    <numFmt numFmtId="168" formatCode="0.000"/>
    <numFmt numFmtId="169" formatCode="_-* #,##0.000\ &quot;€&quot;_-;\-* #,##0.000\ &quot;€&quot;_-;_-* &quot;-&quot;??\ &quot;€&quot;_-;_-@_-"/>
    <numFmt numFmtId="170" formatCode="#,##0\ [$EUR]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3CB4"/>
      <name val="Calibri"/>
      <family val="2"/>
      <scheme val="minor"/>
    </font>
    <font>
      <i/>
      <sz val="10"/>
      <color rgb="FF003CB4"/>
      <name val="Calibri"/>
      <family val="2"/>
      <scheme val="minor"/>
    </font>
    <font>
      <b/>
      <sz val="14"/>
      <color rgb="FF003CB4"/>
      <name val="Calibri"/>
      <family val="2"/>
      <scheme val="minor"/>
    </font>
    <font>
      <sz val="11"/>
      <color rgb="FF003CB4"/>
      <name val="Calibri"/>
      <family val="2"/>
      <scheme val="minor"/>
    </font>
    <font>
      <i/>
      <sz val="11"/>
      <color rgb="FF003CB4"/>
      <name val="Calibri"/>
      <family val="2"/>
      <scheme val="minor"/>
    </font>
    <font>
      <i/>
      <sz val="12"/>
      <color rgb="FF003CB4"/>
      <name val="Calibri"/>
      <family val="2"/>
      <scheme val="minor"/>
    </font>
    <font>
      <i/>
      <u/>
      <sz val="12"/>
      <color rgb="FF003CB4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28"/>
      <color theme="0" tint="-0.499984740745262"/>
      <name val="Ink Free"/>
      <family val="4"/>
    </font>
    <font>
      <i/>
      <sz val="36"/>
      <color theme="0" tint="-0.499984740745262"/>
      <name val="Ink Free"/>
      <family val="4"/>
    </font>
    <font>
      <i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8F8F8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39988402966399123"/>
      </left>
      <right/>
      <top/>
      <bottom/>
      <diagonal/>
    </border>
    <border>
      <left/>
      <right/>
      <top style="double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theme="3" tint="0.39988402966399123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70C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theme="3" tint="0.59996337778862885"/>
      </right>
      <top/>
      <bottom style="thin">
        <color rgb="FF002060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rgb="FF002060"/>
      </bottom>
      <diagonal/>
    </border>
    <border>
      <left style="thin">
        <color rgb="FF0070C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70C0"/>
      </right>
      <top/>
      <bottom/>
      <diagonal/>
    </border>
    <border>
      <left style="thin">
        <color rgb="FF002060"/>
      </left>
      <right style="thin">
        <color theme="3" tint="0.59996337778862885"/>
      </right>
      <top style="thin">
        <color rgb="FF0070C0"/>
      </top>
      <bottom/>
      <diagonal/>
    </border>
    <border>
      <left style="thin">
        <color theme="3" tint="0.39991454817346722"/>
      </left>
      <right style="thin">
        <color rgb="FF002060"/>
      </right>
      <top style="thin">
        <color rgb="FF0070C0"/>
      </top>
      <bottom/>
      <diagonal/>
    </border>
    <border>
      <left style="thin">
        <color rgb="FF002060"/>
      </left>
      <right style="thin">
        <color rgb="FF002060"/>
      </right>
      <top style="thin">
        <color rgb="FF0070C0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9" fontId="8" fillId="0" borderId="6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/>
    <xf numFmtId="2" fontId="11" fillId="3" borderId="1" xfId="0" applyNumberFormat="1" applyFont="1" applyFill="1" applyBorder="1" applyAlignment="1">
      <alignment horizontal="left"/>
    </xf>
    <xf numFmtId="0" fontId="2" fillId="4" borderId="4" xfId="0" applyFont="1" applyFill="1" applyBorder="1"/>
    <xf numFmtId="0" fontId="0" fillId="0" borderId="1" xfId="0" applyBorder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5" fontId="4" fillId="6" borderId="8" xfId="0" applyNumberFormat="1" applyFont="1" applyFill="1" applyBorder="1" applyAlignment="1">
      <alignment horizontal="left" vertical="center" wrapText="1"/>
    </xf>
    <xf numFmtId="15" fontId="4" fillId="6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15" fontId="13" fillId="6" borderId="6" xfId="0" applyNumberFormat="1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vertical="center"/>
    </xf>
    <xf numFmtId="0" fontId="0" fillId="4" borderId="1" xfId="0" applyFill="1" applyBorder="1" applyProtection="1">
      <protection locked="0"/>
    </xf>
    <xf numFmtId="9" fontId="0" fillId="4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9" fontId="0" fillId="0" borderId="1" xfId="0" applyNumberFormat="1" applyBorder="1" applyProtection="1">
      <protection locked="0"/>
    </xf>
    <xf numFmtId="168" fontId="1" fillId="3" borderId="1" xfId="0" applyNumberFormat="1" applyFont="1" applyFill="1" applyBorder="1"/>
    <xf numFmtId="0" fontId="0" fillId="2" borderId="16" xfId="0" applyFill="1" applyBorder="1" applyAlignment="1" applyProtection="1">
      <alignment vertical="center"/>
      <protection locked="0"/>
    </xf>
    <xf numFmtId="0" fontId="9" fillId="7" borderId="6" xfId="0" applyFont="1" applyFill="1" applyBorder="1" applyAlignment="1">
      <alignment horizontal="right" vertical="center"/>
    </xf>
    <xf numFmtId="15" fontId="25" fillId="7" borderId="6" xfId="0" applyNumberFormat="1" applyFont="1" applyFill="1" applyBorder="1" applyAlignment="1">
      <alignment horizontal="left" vertical="center" wrapText="1"/>
    </xf>
    <xf numFmtId="0" fontId="28" fillId="7" borderId="7" xfId="0" applyFont="1" applyFill="1" applyBorder="1" applyAlignment="1">
      <alignment vertical="center" wrapText="1"/>
    </xf>
    <xf numFmtId="0" fontId="28" fillId="7" borderId="6" xfId="0" applyFont="1" applyFill="1" applyBorder="1" applyAlignment="1">
      <alignment vertical="center" wrapText="1"/>
    </xf>
    <xf numFmtId="0" fontId="28" fillId="7" borderId="16" xfId="0" applyFont="1" applyFill="1" applyBorder="1" applyAlignment="1">
      <alignment vertical="center" wrapText="1"/>
    </xf>
    <xf numFmtId="0" fontId="25" fillId="7" borderId="6" xfId="0" applyFont="1" applyFill="1" applyBorder="1" applyAlignment="1">
      <alignment vertical="center" wrapText="1"/>
    </xf>
    <xf numFmtId="2" fontId="26" fillId="7" borderId="6" xfId="0" applyNumberFormat="1" applyFont="1" applyFill="1" applyBorder="1" applyAlignment="1">
      <alignment horizontal="left" vertical="center"/>
    </xf>
    <xf numFmtId="0" fontId="29" fillId="7" borderId="6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4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/>
    </xf>
    <xf numFmtId="0" fontId="12" fillId="2" borderId="20" xfId="0" applyFont="1" applyFill="1" applyBorder="1" applyAlignment="1">
      <alignment vertical="center"/>
    </xf>
    <xf numFmtId="15" fontId="12" fillId="2" borderId="0" xfId="0" applyNumberFormat="1" applyFont="1" applyFill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0" fontId="0" fillId="2" borderId="20" xfId="0" applyFill="1" applyBorder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2" borderId="20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/>
    </xf>
    <xf numFmtId="15" fontId="39" fillId="7" borderId="26" xfId="0" applyNumberFormat="1" applyFont="1" applyFill="1" applyBorder="1" applyAlignment="1">
      <alignment horizontal="left" vertical="center" wrapText="1"/>
    </xf>
    <xf numFmtId="15" fontId="39" fillId="7" borderId="27" xfId="0" applyNumberFormat="1" applyFont="1" applyFill="1" applyBorder="1" applyAlignment="1">
      <alignment horizontal="left" vertical="center" wrapText="1"/>
    </xf>
    <xf numFmtId="15" fontId="40" fillId="7" borderId="27" xfId="0" applyNumberFormat="1" applyFont="1" applyFill="1" applyBorder="1" applyAlignment="1">
      <alignment horizontal="left" vertical="center" wrapText="1"/>
    </xf>
    <xf numFmtId="15" fontId="40" fillId="7" borderId="28" xfId="0" applyNumberFormat="1" applyFont="1" applyFill="1" applyBorder="1" applyAlignment="1">
      <alignment horizontal="left" vertical="center" wrapText="1"/>
    </xf>
    <xf numFmtId="0" fontId="37" fillId="7" borderId="19" xfId="0" applyFont="1" applyFill="1" applyBorder="1" applyAlignment="1">
      <alignment horizontal="center" vertical="center" wrapText="1"/>
    </xf>
    <xf numFmtId="15" fontId="37" fillId="7" borderId="19" xfId="0" applyNumberFormat="1" applyFont="1" applyFill="1" applyBorder="1" applyAlignment="1">
      <alignment horizontal="center" vertical="center" wrapText="1"/>
    </xf>
    <xf numFmtId="15" fontId="41" fillId="7" borderId="19" xfId="0" applyNumberFormat="1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169" fontId="14" fillId="0" borderId="19" xfId="1" applyNumberFormat="1" applyFont="1" applyFill="1" applyBorder="1" applyAlignment="1" applyProtection="1">
      <alignment horizontal="center" vertical="center" wrapText="1"/>
    </xf>
    <xf numFmtId="167" fontId="14" fillId="0" borderId="19" xfId="0" applyNumberFormat="1" applyFont="1" applyBorder="1" applyAlignment="1">
      <alignment horizontal="center" vertical="center" wrapText="1"/>
    </xf>
    <xf numFmtId="2" fontId="14" fillId="0" borderId="19" xfId="0" applyNumberFormat="1" applyFont="1" applyBorder="1" applyAlignment="1">
      <alignment horizontal="left" vertical="center" wrapText="1"/>
    </xf>
    <xf numFmtId="15" fontId="41" fillId="7" borderId="29" xfId="0" applyNumberFormat="1" applyFont="1" applyFill="1" applyBorder="1" applyAlignment="1">
      <alignment horizontal="left" vertical="center" wrapText="1"/>
    </xf>
    <xf numFmtId="49" fontId="14" fillId="0" borderId="30" xfId="0" applyNumberFormat="1" applyFont="1" applyBorder="1" applyAlignment="1" applyProtection="1">
      <alignment horizontal="center" vertical="center" wrapText="1"/>
      <protection locked="0"/>
    </xf>
    <xf numFmtId="167" fontId="14" fillId="0" borderId="31" xfId="0" applyNumberFormat="1" applyFont="1" applyBorder="1" applyAlignment="1" applyProtection="1">
      <alignment vertical="center" wrapText="1"/>
      <protection locked="0"/>
    </xf>
    <xf numFmtId="15" fontId="40" fillId="7" borderId="26" xfId="0" applyNumberFormat="1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 wrapText="1"/>
    </xf>
    <xf numFmtId="15" fontId="41" fillId="7" borderId="32" xfId="0" applyNumberFormat="1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169" fontId="14" fillId="0" borderId="32" xfId="1" applyNumberFormat="1" applyFont="1" applyFill="1" applyBorder="1" applyAlignment="1" applyProtection="1">
      <alignment horizontal="center" vertical="center" wrapText="1"/>
    </xf>
    <xf numFmtId="167" fontId="14" fillId="0" borderId="32" xfId="0" applyNumberFormat="1" applyFont="1" applyBorder="1" applyAlignment="1">
      <alignment horizontal="center" vertical="center" wrapText="1"/>
    </xf>
    <xf numFmtId="15" fontId="37" fillId="7" borderId="19" xfId="0" applyNumberFormat="1" applyFont="1" applyFill="1" applyBorder="1" applyAlignment="1">
      <alignment horizontal="left" vertical="center" wrapText="1"/>
    </xf>
    <xf numFmtId="4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166" fontId="19" fillId="0" borderId="19" xfId="0" applyNumberFormat="1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/>
    </xf>
    <xf numFmtId="165" fontId="16" fillId="0" borderId="19" xfId="0" applyNumberFormat="1" applyFont="1" applyBorder="1" applyAlignment="1">
      <alignment vertical="center" wrapText="1"/>
    </xf>
    <xf numFmtId="9" fontId="44" fillId="2" borderId="19" xfId="0" applyNumberFormat="1" applyFont="1" applyFill="1" applyBorder="1" applyAlignment="1">
      <alignment horizontal="center" vertical="center" wrapText="1"/>
    </xf>
    <xf numFmtId="15" fontId="43" fillId="7" borderId="19" xfId="0" applyNumberFormat="1" applyFont="1" applyFill="1" applyBorder="1" applyAlignment="1">
      <alignment horizontal="left" vertical="center" wrapText="1"/>
    </xf>
    <xf numFmtId="15" fontId="40" fillId="7" borderId="19" xfId="0" applyNumberFormat="1" applyFont="1" applyFill="1" applyBorder="1" applyAlignment="1">
      <alignment vertical="center" wrapText="1"/>
    </xf>
    <xf numFmtId="170" fontId="17" fillId="5" borderId="19" xfId="0" applyNumberFormat="1" applyFont="1" applyFill="1" applyBorder="1" applyAlignment="1" applyProtection="1">
      <alignment vertical="center" wrapText="1"/>
      <protection locked="0"/>
    </xf>
    <xf numFmtId="165" fontId="20" fillId="0" borderId="19" xfId="0" applyNumberFormat="1" applyFont="1" applyBorder="1" applyAlignment="1">
      <alignment vertical="center" wrapText="1"/>
    </xf>
    <xf numFmtId="49" fontId="41" fillId="0" borderId="19" xfId="0" applyNumberFormat="1" applyFont="1" applyBorder="1" applyAlignment="1" applyProtection="1">
      <alignment horizontal="center" vertical="center" wrapText="1"/>
      <protection locked="0"/>
    </xf>
    <xf numFmtId="2" fontId="14" fillId="0" borderId="19" xfId="0" applyNumberFormat="1" applyFont="1" applyBorder="1" applyAlignment="1">
      <alignment horizontal="center" vertical="center" wrapText="1"/>
    </xf>
    <xf numFmtId="167" fontId="14" fillId="0" borderId="19" xfId="0" applyNumberFormat="1" applyFont="1" applyBorder="1" applyAlignment="1" applyProtection="1">
      <alignment horizontal="center" vertical="center" wrapText="1"/>
      <protection locked="0"/>
    </xf>
    <xf numFmtId="15" fontId="39" fillId="7" borderId="28" xfId="0" applyNumberFormat="1" applyFont="1" applyFill="1" applyBorder="1" applyAlignment="1">
      <alignment horizontal="left" vertical="center" wrapText="1"/>
    </xf>
    <xf numFmtId="15" fontId="39" fillId="7" borderId="34" xfId="0" applyNumberFormat="1" applyFont="1" applyFill="1" applyBorder="1" applyAlignment="1">
      <alignment horizontal="left" vertical="center" wrapText="1"/>
    </xf>
    <xf numFmtId="15" fontId="40" fillId="7" borderId="19" xfId="0" applyNumberFormat="1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>
      <alignment horizontal="left" vertical="center" wrapText="1"/>
    </xf>
    <xf numFmtId="0" fontId="18" fillId="5" borderId="17" xfId="0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Alignment="1" applyProtection="1">
      <alignment horizontal="left" vertical="center" wrapText="1"/>
      <protection locked="0"/>
    </xf>
    <xf numFmtId="0" fontId="18" fillId="5" borderId="20" xfId="0" applyFont="1" applyFill="1" applyBorder="1" applyAlignment="1" applyProtection="1">
      <alignment horizontal="left" vertical="center" wrapText="1"/>
      <protection locked="0"/>
    </xf>
    <xf numFmtId="165" fontId="15" fillId="2" borderId="17" xfId="0" applyNumberFormat="1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left" vertical="center" wrapText="1"/>
    </xf>
    <xf numFmtId="165" fontId="15" fillId="2" borderId="20" xfId="0" applyNumberFormat="1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164" fontId="14" fillId="2" borderId="0" xfId="0" applyNumberFormat="1" applyFont="1" applyFill="1" applyAlignment="1">
      <alignment horizontal="left" vertical="center" wrapText="1"/>
    </xf>
    <xf numFmtId="0" fontId="34" fillId="2" borderId="0" xfId="0" applyFont="1" applyFill="1" applyAlignment="1">
      <alignment horizontal="right" vertical="center" wrapText="1"/>
    </xf>
    <xf numFmtId="0" fontId="32" fillId="2" borderId="18" xfId="0" applyFont="1" applyFill="1" applyBorder="1" applyAlignment="1">
      <alignment horizontal="center" vertical="center" wrapText="1"/>
    </xf>
    <xf numFmtId="167" fontId="14" fillId="0" borderId="20" xfId="0" applyNumberFormat="1" applyFont="1" applyBorder="1" applyAlignment="1">
      <alignment horizontal="left" vertical="center" wrapText="1"/>
    </xf>
    <xf numFmtId="167" fontId="14" fillId="0" borderId="33" xfId="0" applyNumberFormat="1" applyFont="1" applyBorder="1" applyAlignment="1">
      <alignment horizontal="left" vertical="center" wrapText="1"/>
    </xf>
    <xf numFmtId="0" fontId="39" fillId="7" borderId="19" xfId="0" applyFont="1" applyFill="1" applyBorder="1" applyAlignment="1">
      <alignment horizontal="right" vertical="center" wrapText="1"/>
    </xf>
    <xf numFmtId="167" fontId="15" fillId="0" borderId="19" xfId="0" applyNumberFormat="1" applyFont="1" applyBorder="1" applyAlignment="1">
      <alignment horizontal="left" vertical="center" wrapText="1"/>
    </xf>
    <xf numFmtId="0" fontId="42" fillId="7" borderId="19" xfId="0" applyFont="1" applyFill="1" applyBorder="1" applyAlignment="1">
      <alignment horizontal="right" vertical="center" wrapText="1"/>
    </xf>
    <xf numFmtId="0" fontId="45" fillId="7" borderId="25" xfId="0" applyFont="1" applyFill="1" applyBorder="1" applyAlignment="1">
      <alignment horizontal="center" vertical="center" wrapText="1"/>
    </xf>
    <xf numFmtId="0" fontId="24" fillId="5" borderId="35" xfId="0" applyFont="1" applyFill="1" applyBorder="1" applyAlignment="1" applyProtection="1">
      <alignment horizontal="left" vertical="center" wrapText="1"/>
      <protection locked="0"/>
    </xf>
    <xf numFmtId="0" fontId="24" fillId="5" borderId="36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Alignment="1">
      <alignment horizontal="left" vertical="center" wrapText="1"/>
    </xf>
    <xf numFmtId="15" fontId="40" fillId="7" borderId="19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right" vertical="center"/>
    </xf>
    <xf numFmtId="0" fontId="35" fillId="2" borderId="11" xfId="0" applyFont="1" applyFill="1" applyBorder="1" applyAlignment="1">
      <alignment horizontal="right" vertical="center"/>
    </xf>
    <xf numFmtId="0" fontId="35" fillId="2" borderId="8" xfId="0" applyFont="1" applyFill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5" fontId="0" fillId="0" borderId="6" xfId="0" applyNumberFormat="1" applyBorder="1" applyAlignment="1" applyProtection="1">
      <alignment horizontal="left" vertical="center" wrapText="1"/>
      <protection locked="0"/>
    </xf>
    <xf numFmtId="0" fontId="30" fillId="7" borderId="6" xfId="0" applyFont="1" applyFill="1" applyBorder="1" applyAlignment="1">
      <alignment horizontal="center" vertical="center" wrapText="1"/>
    </xf>
    <xf numFmtId="15" fontId="6" fillId="0" borderId="6" xfId="2" applyNumberFormat="1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left" vertical="center" wrapText="1"/>
      <protection locked="0"/>
    </xf>
    <xf numFmtId="15" fontId="0" fillId="0" borderId="7" xfId="0" applyNumberFormat="1" applyBorder="1" applyAlignment="1" applyProtection="1">
      <alignment horizontal="left" vertical="center" wrapText="1"/>
      <protection locked="0"/>
    </xf>
    <xf numFmtId="15" fontId="0" fillId="0" borderId="11" xfId="0" applyNumberFormat="1" applyBorder="1" applyAlignment="1" applyProtection="1">
      <alignment horizontal="left" vertical="center" wrapText="1"/>
      <protection locked="0"/>
    </xf>
    <xf numFmtId="15" fontId="0" fillId="0" borderId="8" xfId="0" applyNumberFormat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14" fontId="0" fillId="0" borderId="6" xfId="0" applyNumberForma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2" fontId="12" fillId="0" borderId="7" xfId="0" applyNumberFormat="1" applyFont="1" applyBorder="1" applyAlignment="1">
      <alignment horizontal="left" vertical="center" wrapText="1"/>
    </xf>
    <xf numFmtId="2" fontId="12" fillId="0" borderId="8" xfId="0" applyNumberFormat="1" applyFont="1" applyBorder="1" applyAlignment="1">
      <alignment horizontal="left" vertical="center" wrapText="1"/>
    </xf>
    <xf numFmtId="0" fontId="29" fillId="7" borderId="7" xfId="0" applyFont="1" applyFill="1" applyBorder="1" applyAlignment="1">
      <alignment horizontal="left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15" fontId="0" fillId="0" borderId="9" xfId="0" applyNumberFormat="1" applyBorder="1" applyAlignment="1" applyProtection="1">
      <alignment horizontal="left" vertical="center" wrapText="1"/>
      <protection locked="0"/>
    </xf>
    <xf numFmtId="15" fontId="0" fillId="0" borderId="10" xfId="0" applyNumberFormat="1" applyBorder="1" applyAlignment="1" applyProtection="1">
      <alignment horizontal="left" vertical="center" wrapText="1"/>
      <protection locked="0"/>
    </xf>
    <xf numFmtId="15" fontId="0" fillId="0" borderId="12" xfId="0" applyNumberFormat="1" applyBorder="1" applyAlignment="1" applyProtection="1">
      <alignment horizontal="left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3CB4"/>
      <color rgb="FFF8F8F8"/>
      <color rgb="FFF5F4EF"/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1089660</xdr:colOff>
      <xdr:row>0</xdr:row>
      <xdr:rowOff>613740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E3D35C77-D5C3-4253-B1D8-0FA35E8DC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089660" cy="613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1679958</xdr:colOff>
      <xdr:row>0</xdr:row>
      <xdr:rowOff>946220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939FF58D-3ECD-4659-8D68-CF842C073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679958" cy="946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pperasse\ADD%20SKILLS%20France\MODELES\MODELE%20DEVIS%20CORRECTION%20LINGUISTIQUE.xlsx" TargetMode="External"/><Relationship Id="rId1" Type="http://schemas.openxmlformats.org/officeDocument/2006/relationships/externalLinkPath" Target="/Papperasse/ADD%20SKILLS%20France/MODELES/MODELE%20DEVIS%20CORRECTION%20LINGUISTI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is CORR"/>
      <sheetName val="calculateur CORR"/>
      <sheetName val="demande devis correction"/>
    </sheetNames>
    <sheetDataSet>
      <sheetData sheetId="0" refreshError="1"/>
      <sheetData sheetId="1" refreshError="1"/>
      <sheetData sheetId="2">
        <row r="46">
          <cell r="B46" t="str">
            <v>Correction orthographique simple</v>
          </cell>
        </row>
        <row r="47">
          <cell r="B47" t="str">
            <v>Correction orthographique avec optimisation de syntaxe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opLeftCell="A29" zoomScale="85" zoomScaleNormal="85" workbookViewId="0">
      <selection activeCell="B47" sqref="B47:F47"/>
    </sheetView>
  </sheetViews>
  <sheetFormatPr baseColWidth="10" defaultColWidth="11.44140625" defaultRowHeight="14.4" x14ac:dyDescent="0.3"/>
  <cols>
    <col min="1" max="1" width="28.44140625" style="42" customWidth="1"/>
    <col min="2" max="2" width="10.5546875" style="42" customWidth="1"/>
    <col min="3" max="3" width="9.33203125" style="42" customWidth="1"/>
    <col min="4" max="4" width="24.109375" style="42" customWidth="1"/>
    <col min="5" max="5" width="10.21875" style="42" customWidth="1"/>
    <col min="6" max="6" width="11.21875" style="42" customWidth="1"/>
    <col min="7" max="16384" width="11.44140625" style="42"/>
  </cols>
  <sheetData>
    <row r="1" spans="1:6" ht="49.8" customHeight="1" x14ac:dyDescent="0.3">
      <c r="A1" s="45"/>
      <c r="B1" s="111" t="s">
        <v>182</v>
      </c>
      <c r="C1" s="111"/>
      <c r="D1" s="111"/>
      <c r="E1" s="111"/>
      <c r="F1" s="111"/>
    </row>
    <row r="2" spans="1:6" ht="18.600000000000001" customHeight="1" x14ac:dyDescent="0.3">
      <c r="A2" s="45"/>
      <c r="B2" s="44"/>
      <c r="C2" s="44"/>
      <c r="D2" s="44"/>
      <c r="E2" s="44"/>
      <c r="F2" s="44"/>
    </row>
    <row r="3" spans="1:6" s="43" customFormat="1" ht="25.2" customHeight="1" x14ac:dyDescent="0.3">
      <c r="A3" s="118" t="s">
        <v>107</v>
      </c>
      <c r="B3" s="118"/>
      <c r="C3" s="118"/>
      <c r="D3" s="118"/>
      <c r="E3" s="118"/>
      <c r="F3" s="118"/>
    </row>
    <row r="4" spans="1:6" s="43" customFormat="1" ht="15" customHeight="1" x14ac:dyDescent="0.3">
      <c r="A4" s="92" t="s">
        <v>97</v>
      </c>
      <c r="B4" s="119" t="s">
        <v>118</v>
      </c>
      <c r="C4" s="120"/>
      <c r="D4" s="120"/>
      <c r="E4" s="120"/>
      <c r="F4" s="120"/>
    </row>
    <row r="5" spans="1:6" s="43" customFormat="1" ht="14.4" customHeight="1" x14ac:dyDescent="0.3">
      <c r="A5" s="95" t="s">
        <v>134</v>
      </c>
      <c r="B5" s="95"/>
      <c r="C5" s="95"/>
      <c r="D5" s="95"/>
      <c r="E5" s="95"/>
      <c r="F5" s="95"/>
    </row>
    <row r="6" spans="1:6" s="43" customFormat="1" ht="12.6" customHeight="1" x14ac:dyDescent="0.3">
      <c r="A6" s="55" t="s">
        <v>6</v>
      </c>
      <c r="B6" s="121" t="str">
        <f>CONCATENATE('demande devis formatage'!$B$5, " ",'demande devis formatage'!$B$6, " ",'demande devis formatage'!$B$7)</f>
        <v xml:space="preserve">  </v>
      </c>
      <c r="C6" s="121"/>
      <c r="D6" s="121"/>
      <c r="E6" s="23"/>
      <c r="F6" s="47"/>
    </row>
    <row r="7" spans="1:6" s="43" customFormat="1" ht="12.6" customHeight="1" x14ac:dyDescent="0.3">
      <c r="A7" s="56" t="s">
        <v>23</v>
      </c>
      <c r="B7" s="110">
        <f>'demande devis formatage'!$B$8</f>
        <v>0</v>
      </c>
      <c r="C7" s="110"/>
      <c r="D7" s="110"/>
      <c r="E7" s="46"/>
      <c r="F7" s="47"/>
    </row>
    <row r="8" spans="1:6" s="43" customFormat="1" ht="12.6" customHeight="1" x14ac:dyDescent="0.3">
      <c r="A8" s="56" t="s">
        <v>24</v>
      </c>
      <c r="B8" s="110">
        <f>'demande devis formatage'!$B$9</f>
        <v>0</v>
      </c>
      <c r="C8" s="110"/>
      <c r="D8" s="110"/>
      <c r="E8" s="48"/>
      <c r="F8" s="47"/>
    </row>
    <row r="9" spans="1:6" s="43" customFormat="1" ht="34.200000000000003" customHeight="1" x14ac:dyDescent="0.3">
      <c r="A9" s="91" t="s">
        <v>1</v>
      </c>
      <c r="B9" s="110">
        <f>'demande devis formatage'!$B$10</f>
        <v>0</v>
      </c>
      <c r="C9" s="110"/>
      <c r="D9" s="110"/>
      <c r="E9" s="48"/>
      <c r="F9" s="47"/>
    </row>
    <row r="10" spans="1:6" s="43" customFormat="1" ht="13.8" customHeight="1" x14ac:dyDescent="0.3">
      <c r="A10" s="95" t="s">
        <v>157</v>
      </c>
      <c r="B10" s="95"/>
      <c r="C10" s="95"/>
      <c r="D10" s="95"/>
      <c r="E10" s="95"/>
      <c r="F10" s="95"/>
    </row>
    <row r="11" spans="1:6" s="43" customFormat="1" ht="13.8" customHeight="1" x14ac:dyDescent="0.3">
      <c r="A11" s="70" t="s">
        <v>98</v>
      </c>
      <c r="B11" s="110" t="str">
        <f>'demande devis formatage'!$B$11</f>
        <v xml:space="preserve">         /              /              </v>
      </c>
      <c r="C11" s="110"/>
      <c r="D11" s="110"/>
      <c r="E11" s="23"/>
      <c r="F11" s="47"/>
    </row>
    <row r="12" spans="1:6" ht="13.8" customHeight="1" x14ac:dyDescent="0.3">
      <c r="A12" s="57" t="s">
        <v>108</v>
      </c>
      <c r="B12" s="121">
        <f>'demande devis formatage'!$B$13</f>
        <v>0</v>
      </c>
      <c r="C12" s="121"/>
      <c r="D12" s="121"/>
      <c r="E12" s="45"/>
      <c r="F12" s="49"/>
    </row>
    <row r="13" spans="1:6" s="30" customFormat="1" ht="13.8" customHeight="1" x14ac:dyDescent="0.3">
      <c r="A13" s="57" t="s">
        <v>155</v>
      </c>
      <c r="B13" s="110" t="str">
        <f>'demande devis formatage'!$B$28</f>
        <v xml:space="preserve">         /              /              </v>
      </c>
      <c r="C13" s="110"/>
      <c r="D13" s="110"/>
      <c r="E13" s="12"/>
      <c r="F13" s="50"/>
    </row>
    <row r="14" spans="1:6" s="30" customFormat="1" ht="13.8" customHeight="1" x14ac:dyDescent="0.3">
      <c r="A14" s="57" t="s">
        <v>29</v>
      </c>
      <c r="B14" s="110" t="str">
        <f>'demande devis formatage'!$B$29</f>
        <v xml:space="preserve">         /              /              </v>
      </c>
      <c r="C14" s="110"/>
      <c r="D14" s="110"/>
      <c r="E14" s="12"/>
      <c r="F14" s="50"/>
    </row>
    <row r="15" spans="1:6" ht="13.8" customHeight="1" x14ac:dyDescent="0.3">
      <c r="A15" s="57" t="s">
        <v>99</v>
      </c>
      <c r="B15" s="121">
        <f>'demande devis formatage'!$B$14</f>
        <v>0</v>
      </c>
      <c r="C15" s="121"/>
      <c r="D15" s="121"/>
      <c r="E15" s="45"/>
      <c r="F15" s="49"/>
    </row>
    <row r="16" spans="1:6" s="43" customFormat="1" ht="13.8" customHeight="1" x14ac:dyDescent="0.3">
      <c r="A16" s="58" t="s">
        <v>109</v>
      </c>
      <c r="B16" s="121">
        <f>'demande devis formatage'!$B$15</f>
        <v>0</v>
      </c>
      <c r="C16" s="121"/>
      <c r="D16" s="121"/>
      <c r="E16" s="23"/>
      <c r="F16" s="47"/>
    </row>
    <row r="17" spans="1:6" s="43" customFormat="1" ht="12.6" customHeight="1" x14ac:dyDescent="0.3">
      <c r="A17" s="95" t="s">
        <v>158</v>
      </c>
      <c r="B17" s="95"/>
      <c r="C17" s="95"/>
      <c r="D17" s="95"/>
      <c r="E17" s="95"/>
      <c r="F17" s="95"/>
    </row>
    <row r="18" spans="1:6" ht="22.8" customHeight="1" x14ac:dyDescent="0.3">
      <c r="A18" s="59" t="s">
        <v>137</v>
      </c>
      <c r="B18" s="60" t="s">
        <v>138</v>
      </c>
      <c r="C18" s="60" t="s">
        <v>141</v>
      </c>
      <c r="D18" s="60" t="s">
        <v>110</v>
      </c>
      <c r="E18" s="60" t="s">
        <v>117</v>
      </c>
      <c r="F18" s="60" t="s">
        <v>152</v>
      </c>
    </row>
    <row r="19" spans="1:6" ht="11.4" customHeight="1" x14ac:dyDescent="0.3">
      <c r="A19" s="61" t="s">
        <v>160</v>
      </c>
      <c r="B19" s="62">
        <f>'demande devis formatage'!$B$16</f>
        <v>0</v>
      </c>
      <c r="C19" s="63" t="s">
        <v>140</v>
      </c>
      <c r="D19" s="63" t="str">
        <f>'calculateur FORM'!$E$16</f>
        <v>Tarif unitaire (0-10 unités)</v>
      </c>
      <c r="E19" s="64">
        <f>IF(B19=0, 0, 'calculateur FORM'!$E$17)</f>
        <v>0</v>
      </c>
      <c r="F19" s="65">
        <f t="shared" ref="F19:F25" si="0">B19*E19</f>
        <v>0</v>
      </c>
    </row>
    <row r="20" spans="1:6" ht="11.4" customHeight="1" x14ac:dyDescent="0.3">
      <c r="A20" s="61" t="s">
        <v>161</v>
      </c>
      <c r="B20" s="62">
        <f>'demande devis formatage'!$B$17</f>
        <v>0</v>
      </c>
      <c r="C20" s="63" t="s">
        <v>150</v>
      </c>
      <c r="D20" s="63" t="str">
        <f>'calculateur FORM'!$E$31</f>
        <v>Tarif unitaire (0-10 unités)</v>
      </c>
      <c r="E20" s="64">
        <f>IF(B20=0, 0, 'calculateur FORM'!$E$32 )</f>
        <v>0</v>
      </c>
      <c r="F20" s="65">
        <f t="shared" si="0"/>
        <v>0</v>
      </c>
    </row>
    <row r="21" spans="1:6" ht="11.4" customHeight="1" x14ac:dyDescent="0.3">
      <c r="A21" s="61" t="s">
        <v>176</v>
      </c>
      <c r="B21" s="62">
        <f>'demande devis formatage'!$B$18</f>
        <v>0</v>
      </c>
      <c r="C21" s="63" t="s">
        <v>149</v>
      </c>
      <c r="D21" s="63" t="str">
        <f>'calculateur FORM'!$E$46</f>
        <v>Tarif unitaire (0-10 unités)</v>
      </c>
      <c r="E21" s="64">
        <f>IF(B21=0, 0, 'calculateur FORM'!$E$47)</f>
        <v>0</v>
      </c>
      <c r="F21" s="65">
        <f t="shared" si="0"/>
        <v>0</v>
      </c>
    </row>
    <row r="22" spans="1:6" ht="11.4" customHeight="1" x14ac:dyDescent="0.3">
      <c r="A22" s="61" t="s">
        <v>162</v>
      </c>
      <c r="B22" s="62">
        <f>'demande devis formatage'!$B$19</f>
        <v>0</v>
      </c>
      <c r="C22" s="63" t="s">
        <v>148</v>
      </c>
      <c r="D22" s="63" t="str">
        <f>'calculateur FORM'!$E$61</f>
        <v>Tarif unitaire (0-10 unités)</v>
      </c>
      <c r="E22" s="64">
        <f>IF(B22=0, 0, 'calculateur FORM'!$E$62)</f>
        <v>0</v>
      </c>
      <c r="F22" s="65">
        <f t="shared" si="0"/>
        <v>0</v>
      </c>
    </row>
    <row r="23" spans="1:6" ht="11.4" customHeight="1" x14ac:dyDescent="0.3">
      <c r="A23" s="61" t="s">
        <v>177</v>
      </c>
      <c r="B23" s="62">
        <f>'demande devis formatage'!$B$20</f>
        <v>0</v>
      </c>
      <c r="C23" s="63" t="s">
        <v>147</v>
      </c>
      <c r="D23" s="66" t="str">
        <f>'calculateur FORM'!$E$76</f>
        <v>Tarif unitaire (0-10 unités)</v>
      </c>
      <c r="E23" s="64">
        <f>IF(B23=0, 0, 'calculateur FORM'!$E$77)</f>
        <v>0</v>
      </c>
      <c r="F23" s="65">
        <f t="shared" si="0"/>
        <v>0</v>
      </c>
    </row>
    <row r="24" spans="1:6" ht="11.4" customHeight="1" x14ac:dyDescent="0.3">
      <c r="A24" s="61" t="s">
        <v>178</v>
      </c>
      <c r="B24" s="62">
        <f>'demande devis formatage'!$B$21</f>
        <v>0</v>
      </c>
      <c r="C24" s="63" t="s">
        <v>151</v>
      </c>
      <c r="D24" s="63" t="str">
        <f>'calculateur FORM'!$E$91</f>
        <v>Tarif unitaire (0-10 unités)</v>
      </c>
      <c r="E24" s="64">
        <f>IF(B24=0, 0, 'calculateur FORM'!$E$92)</f>
        <v>0</v>
      </c>
      <c r="F24" s="65">
        <f t="shared" si="0"/>
        <v>0</v>
      </c>
    </row>
    <row r="25" spans="1:6" ht="11.4" customHeight="1" x14ac:dyDescent="0.3">
      <c r="A25" s="61" t="s">
        <v>165</v>
      </c>
      <c r="B25" s="62">
        <f>'demande devis formatage'!$B$22</f>
        <v>0</v>
      </c>
      <c r="C25" s="63" t="s">
        <v>146</v>
      </c>
      <c r="D25" s="66" t="str">
        <f>'calculateur FORM'!$E$106</f>
        <v>Tarif unitaire (0-10 unités)</v>
      </c>
      <c r="E25" s="64">
        <f>IF(B25=0, 0, 'calculateur FORM'!$E$107)</f>
        <v>0</v>
      </c>
      <c r="F25" s="65">
        <f t="shared" si="0"/>
        <v>0</v>
      </c>
    </row>
    <row r="26" spans="1:6" ht="11.4" customHeight="1" x14ac:dyDescent="0.3">
      <c r="A26" s="61" t="s">
        <v>164</v>
      </c>
      <c r="B26" s="62">
        <f>'demande devis formatage'!$B$22</f>
        <v>0</v>
      </c>
      <c r="C26" s="63" t="s">
        <v>146</v>
      </c>
      <c r="D26" s="66" t="str">
        <f>'calculateur FORM'!$E$106</f>
        <v>Tarif unitaire (0-10 unités)</v>
      </c>
      <c r="E26" s="64">
        <f>IF(B25=0, 0, 'calculateur FORM'!$E$122)</f>
        <v>0</v>
      </c>
      <c r="F26" s="65">
        <f>B25*E26</f>
        <v>0</v>
      </c>
    </row>
    <row r="27" spans="1:6" ht="11.4" customHeight="1" x14ac:dyDescent="0.3">
      <c r="A27" s="61" t="s">
        <v>163</v>
      </c>
      <c r="B27" s="62">
        <f>'demande devis formatage'!$B$22</f>
        <v>0</v>
      </c>
      <c r="C27" s="63" t="s">
        <v>146</v>
      </c>
      <c r="D27" s="66" t="str">
        <f>'calculateur FORM'!$E$106</f>
        <v>Tarif unitaire (0-10 unités)</v>
      </c>
      <c r="E27" s="64">
        <f>IF(B25=0, 0, 'calculateur FORM'!$E$137)</f>
        <v>0</v>
      </c>
      <c r="F27" s="65">
        <f>B25*E27</f>
        <v>0</v>
      </c>
    </row>
    <row r="28" spans="1:6" ht="11.4" customHeight="1" x14ac:dyDescent="0.3">
      <c r="A28" s="61" t="s">
        <v>166</v>
      </c>
      <c r="B28" s="62">
        <f>'demande devis formatage'!$B$23</f>
        <v>0</v>
      </c>
      <c r="C28" s="63" t="s">
        <v>145</v>
      </c>
      <c r="D28" s="63" t="str">
        <f>'calculateur FORM'!$E$151</f>
        <v>Tarif unitaire (0-10 unités)</v>
      </c>
      <c r="E28" s="64">
        <f>IF(B28=0, 0, 'calculateur FORM'!$E$152)</f>
        <v>0</v>
      </c>
      <c r="F28" s="65">
        <f>B28*E28</f>
        <v>0</v>
      </c>
    </row>
    <row r="29" spans="1:6" ht="11.4" customHeight="1" x14ac:dyDescent="0.3">
      <c r="A29" s="61" t="s">
        <v>167</v>
      </c>
      <c r="B29" s="62">
        <f>'demande devis formatage'!$B$23</f>
        <v>0</v>
      </c>
      <c r="C29" s="63" t="s">
        <v>145</v>
      </c>
      <c r="D29" s="63" t="str">
        <f>'calculateur FORM'!$E$151</f>
        <v>Tarif unitaire (0-10 unités)</v>
      </c>
      <c r="E29" s="64">
        <f>IF(B28=0, 0, 'calculateur FORM'!$E$167)</f>
        <v>0</v>
      </c>
      <c r="F29" s="65">
        <f>B28*E29</f>
        <v>0</v>
      </c>
    </row>
    <row r="30" spans="1:6" ht="11.4" customHeight="1" x14ac:dyDescent="0.3">
      <c r="A30" s="61" t="s">
        <v>168</v>
      </c>
      <c r="B30" s="62">
        <f>'demande devis formatage'!$B$23</f>
        <v>0</v>
      </c>
      <c r="C30" s="63" t="s">
        <v>145</v>
      </c>
      <c r="D30" s="63" t="str">
        <f>'calculateur FORM'!$E$151</f>
        <v>Tarif unitaire (0-10 unités)</v>
      </c>
      <c r="E30" s="64">
        <f>IF(B28=0, 0, 'calculateur FORM'!$E$182)</f>
        <v>0</v>
      </c>
      <c r="F30" s="65">
        <f>B28*E30</f>
        <v>0</v>
      </c>
    </row>
    <row r="31" spans="1:6" ht="11.4" customHeight="1" x14ac:dyDescent="0.3">
      <c r="A31" s="61" t="s">
        <v>169</v>
      </c>
      <c r="B31" s="62">
        <f>'demande devis formatage'!$B$24</f>
        <v>0</v>
      </c>
      <c r="C31" s="63" t="s">
        <v>144</v>
      </c>
      <c r="D31" s="66" t="str">
        <f>'calculateur FORM'!$E$196</f>
        <v>Tarif unitaire (0-10 unités)</v>
      </c>
      <c r="E31" s="64">
        <f>IF(B31=0, 0, 'calculateur FORM'!$E$197)</f>
        <v>0</v>
      </c>
      <c r="F31" s="65">
        <f>B31*E31</f>
        <v>0</v>
      </c>
    </row>
    <row r="32" spans="1:6" ht="11.4" customHeight="1" x14ac:dyDescent="0.3">
      <c r="A32" s="61" t="s">
        <v>170</v>
      </c>
      <c r="B32" s="62">
        <f>'demande devis formatage'!$B$25</f>
        <v>0</v>
      </c>
      <c r="C32" s="63" t="s">
        <v>142</v>
      </c>
      <c r="D32" s="63" t="str">
        <f>'calculateur FORM'!$E$211</f>
        <v>Tarif unitaire (0-10 unités)</v>
      </c>
      <c r="E32" s="76">
        <f>IF(B32=0, 0, 'calculateur FORM'!$E$212)</f>
        <v>0</v>
      </c>
      <c r="F32" s="77">
        <f>B32*E32</f>
        <v>0</v>
      </c>
    </row>
    <row r="33" spans="1:7" ht="11.4" customHeight="1" x14ac:dyDescent="0.3">
      <c r="A33" s="72" t="s">
        <v>171</v>
      </c>
      <c r="B33" s="73">
        <f>'demande devis formatage'!$B$26</f>
        <v>300</v>
      </c>
      <c r="C33" s="74" t="s">
        <v>143</v>
      </c>
      <c r="D33" s="75" t="str">
        <f>'calculateur FORM'!$E$226</f>
        <v>Tarif maxi nombre (&gt; 101 unités)</v>
      </c>
      <c r="E33" s="64">
        <f>IF(B33=0, 0, 'calculateur FORM'!$E$227)</f>
        <v>0.49118875000000001</v>
      </c>
      <c r="F33" s="65">
        <f>B33*E33</f>
        <v>147.35662500000001</v>
      </c>
    </row>
    <row r="34" spans="1:7" ht="11.4" customHeight="1" x14ac:dyDescent="0.3">
      <c r="A34" s="95" t="s">
        <v>159</v>
      </c>
      <c r="B34" s="95"/>
      <c r="C34" s="95"/>
      <c r="D34" s="95"/>
      <c r="E34" s="51"/>
      <c r="F34" s="52"/>
    </row>
    <row r="35" spans="1:7" ht="11.4" customHeight="1" x14ac:dyDescent="0.3">
      <c r="A35" s="67" t="s">
        <v>5</v>
      </c>
      <c r="B35" s="68" t="s">
        <v>174</v>
      </c>
      <c r="C35" s="69" t="s">
        <v>139</v>
      </c>
      <c r="D35" s="71"/>
      <c r="E35" s="65">
        <v>8</v>
      </c>
      <c r="F35" s="65">
        <f>B35*E35</f>
        <v>8</v>
      </c>
    </row>
    <row r="36" spans="1:7" ht="11.4" customHeight="1" x14ac:dyDescent="0.3">
      <c r="A36" s="61" t="s">
        <v>4</v>
      </c>
      <c r="B36" s="88" t="s">
        <v>174</v>
      </c>
      <c r="C36" s="96"/>
      <c r="D36" s="96"/>
      <c r="E36" s="90">
        <v>1.0000000000000001E-5</v>
      </c>
      <c r="F36" s="65">
        <f>B36*E36</f>
        <v>1.0000000000000001E-5</v>
      </c>
    </row>
    <row r="37" spans="1:7" ht="11.4" customHeight="1" x14ac:dyDescent="0.3">
      <c r="A37" s="78" t="s">
        <v>124</v>
      </c>
      <c r="B37" s="89">
        <f>IF('demande devis formatage'!$B$30='calculateur FORM'!$R$28,'calculateur FORM'!$X$28,IF('demande devis formatage'!$B$30='calculateur FORM'!$R$29,'calculateur FORM'!$X$29,IF('demande devis formatage'!$B$30='calculateur FORM'!$R$30,'calculateur FORM'!$X$30,)))</f>
        <v>1</v>
      </c>
      <c r="C37" s="113" t="str">
        <f>IF('demande devis formatage'!$B$30='calculateur FORM'!$R$28,'calculateur FORM'!$W$28,IF('demande devis formatage'!$B$30='calculateur FORM'!$R$29,'calculateur FORM'!$W$29,IF('demande devis formatage'!$B$30='calculateur FORM'!$R$30,'calculateur FORM'!$W$30,)))</f>
        <v>Word existant à fournir</v>
      </c>
      <c r="D37" s="114"/>
      <c r="E37" s="51"/>
      <c r="F37" s="52"/>
    </row>
    <row r="38" spans="1:7" ht="11.4" customHeight="1" x14ac:dyDescent="0.3">
      <c r="A38" s="78" t="s">
        <v>156</v>
      </c>
      <c r="B38" s="79">
        <v>1</v>
      </c>
      <c r="C38" s="116" t="s">
        <v>175</v>
      </c>
      <c r="D38" s="116"/>
      <c r="E38" s="51"/>
      <c r="F38" s="52"/>
    </row>
    <row r="39" spans="1:7" ht="11.4" customHeight="1" x14ac:dyDescent="0.3">
      <c r="A39" s="53"/>
      <c r="B39" s="45"/>
      <c r="C39" s="45"/>
      <c r="D39" s="117" t="s">
        <v>130</v>
      </c>
      <c r="E39" s="117"/>
      <c r="F39" s="80">
        <f>+F35+F36+ B37*B38*SUM(F19:F33)</f>
        <v>155.35663500000001</v>
      </c>
    </row>
    <row r="40" spans="1:7" s="43" customFormat="1" ht="27.6" customHeight="1" x14ac:dyDescent="0.3">
      <c r="A40" s="93" t="s">
        <v>153</v>
      </c>
      <c r="B40" s="94" t="str">
        <f xml:space="preserve"> IF('demande devis formatage'!$B$41=0, 'calculateur FORM'!$Y$48,  'calculateur FORM'!$X$48)</f>
        <v>Aucune réduction demandée</v>
      </c>
      <c r="C40" s="94"/>
      <c r="D40" s="84" t="s">
        <v>111</v>
      </c>
      <c r="E40" s="83">
        <f xml:space="preserve">  - 'demande devis formatage'!B41</f>
        <v>0</v>
      </c>
      <c r="F40" s="81"/>
      <c r="G40" s="42"/>
    </row>
    <row r="41" spans="1:7" ht="25.8" customHeight="1" x14ac:dyDescent="0.3">
      <c r="A41" s="93"/>
      <c r="B41" s="94"/>
      <c r="C41" s="94"/>
      <c r="D41" s="115" t="s">
        <v>2</v>
      </c>
      <c r="E41" s="115"/>
      <c r="F41" s="82">
        <f>F35+F36+ B37*B38*SUM(F19:F33)*(1+E40)</f>
        <v>155.35663500000001</v>
      </c>
    </row>
    <row r="42" spans="1:7" ht="14.4" customHeight="1" x14ac:dyDescent="0.3">
      <c r="A42" s="53"/>
      <c r="B42" s="45"/>
      <c r="C42" s="45"/>
      <c r="D42" s="85" t="s">
        <v>103</v>
      </c>
      <c r="E42" s="86">
        <v>100</v>
      </c>
      <c r="F42" s="47"/>
    </row>
    <row r="43" spans="1:7" s="43" customFormat="1" x14ac:dyDescent="0.3">
      <c r="A43" s="54"/>
      <c r="B43" s="23"/>
      <c r="C43" s="23"/>
      <c r="D43" s="122" t="s">
        <v>7</v>
      </c>
      <c r="E43" s="122"/>
      <c r="F43" s="87">
        <f>F41-E42</f>
        <v>55.356635000000011</v>
      </c>
    </row>
    <row r="44" spans="1:7" s="43" customFormat="1" ht="15.6" customHeight="1" x14ac:dyDescent="0.3">
      <c r="A44" s="95" t="s">
        <v>172</v>
      </c>
      <c r="B44" s="95"/>
      <c r="C44" s="95"/>
      <c r="D44" s="95"/>
      <c r="E44" s="95"/>
      <c r="F44" s="95"/>
    </row>
    <row r="45" spans="1:7" s="43" customFormat="1" ht="11.4" customHeight="1" x14ac:dyDescent="0.3">
      <c r="A45" s="70" t="s">
        <v>0</v>
      </c>
      <c r="B45" s="101" t="s">
        <v>100</v>
      </c>
      <c r="C45" s="102"/>
      <c r="D45" s="102"/>
      <c r="E45" s="102"/>
      <c r="F45" s="103"/>
    </row>
    <row r="46" spans="1:7" s="43" customFormat="1" ht="11.4" customHeight="1" x14ac:dyDescent="0.3">
      <c r="A46" s="57" t="s">
        <v>116</v>
      </c>
      <c r="B46" s="104" t="s">
        <v>101</v>
      </c>
      <c r="C46" s="105"/>
      <c r="D46" s="105"/>
      <c r="E46" s="105"/>
      <c r="F46" s="106"/>
    </row>
    <row r="47" spans="1:7" ht="11.4" customHeight="1" x14ac:dyDescent="0.3">
      <c r="A47" s="57" t="s">
        <v>102</v>
      </c>
      <c r="B47" s="98" t="s">
        <v>115</v>
      </c>
      <c r="C47" s="99"/>
      <c r="D47" s="99"/>
      <c r="E47" s="99"/>
      <c r="F47" s="100"/>
    </row>
    <row r="48" spans="1:7" ht="11.4" customHeight="1" x14ac:dyDescent="0.3">
      <c r="A48" s="57" t="s">
        <v>104</v>
      </c>
      <c r="B48" s="107" t="s">
        <v>105</v>
      </c>
      <c r="C48" s="108"/>
      <c r="D48" s="108"/>
      <c r="E48" s="108"/>
      <c r="F48" s="109"/>
    </row>
    <row r="49" spans="1:6" s="43" customFormat="1" ht="37.200000000000003" customHeight="1" x14ac:dyDescent="0.3">
      <c r="A49" s="97" t="s">
        <v>106</v>
      </c>
      <c r="B49" s="97"/>
      <c r="C49" s="97"/>
      <c r="D49" s="97"/>
      <c r="E49" s="97"/>
      <c r="F49" s="97"/>
    </row>
    <row r="50" spans="1:6" s="43" customFormat="1" ht="19.2" customHeight="1" thickBot="1" x14ac:dyDescent="0.35">
      <c r="A50" s="23"/>
      <c r="B50" s="23"/>
      <c r="C50" s="23"/>
      <c r="D50" s="23"/>
      <c r="E50" s="23"/>
      <c r="F50" s="23"/>
    </row>
    <row r="51" spans="1:6" ht="33" customHeight="1" thickTop="1" x14ac:dyDescent="0.3">
      <c r="A51" s="112" t="s">
        <v>183</v>
      </c>
      <c r="B51" s="112"/>
      <c r="C51" s="112"/>
      <c r="D51" s="112"/>
      <c r="E51" s="112"/>
      <c r="F51" s="112"/>
    </row>
  </sheetData>
  <sheetProtection sheet="1" formatCells="0" selectLockedCells="1"/>
  <dataConsolidate/>
  <mergeCells count="32">
    <mergeCell ref="B1:F1"/>
    <mergeCell ref="A51:F51"/>
    <mergeCell ref="C37:D37"/>
    <mergeCell ref="D41:E41"/>
    <mergeCell ref="C38:D38"/>
    <mergeCell ref="D39:E39"/>
    <mergeCell ref="A3:F3"/>
    <mergeCell ref="A5:F5"/>
    <mergeCell ref="B4:F4"/>
    <mergeCell ref="B6:D6"/>
    <mergeCell ref="D43:E43"/>
    <mergeCell ref="B7:D7"/>
    <mergeCell ref="B8:D8"/>
    <mergeCell ref="B12:D12"/>
    <mergeCell ref="B15:D15"/>
    <mergeCell ref="B16:D16"/>
    <mergeCell ref="B9:D9"/>
    <mergeCell ref="B11:D11"/>
    <mergeCell ref="A17:F17"/>
    <mergeCell ref="B13:D13"/>
    <mergeCell ref="B14:D14"/>
    <mergeCell ref="A10:F10"/>
    <mergeCell ref="A40:A41"/>
    <mergeCell ref="B40:C41"/>
    <mergeCell ref="A34:D34"/>
    <mergeCell ref="C36:D36"/>
    <mergeCell ref="A49:F49"/>
    <mergeCell ref="A44:F44"/>
    <mergeCell ref="B47:F47"/>
    <mergeCell ref="B45:F45"/>
    <mergeCell ref="B46:F46"/>
    <mergeCell ref="B48:F48"/>
  </mergeCells>
  <printOptions horizontalCentered="1" verticalCentered="1"/>
  <pageMargins left="0.23622047244094491" right="0.23622047244094491" top="0.19685039370078741" bottom="0.19685039370078741" header="0.31496062992125984" footer="0.31496062992125984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44B2-F0B2-4054-8312-B0AEC3586552}">
  <dimension ref="A1:AB236"/>
  <sheetViews>
    <sheetView topLeftCell="A208" zoomScale="85" zoomScaleNormal="85" workbookViewId="0">
      <selection activeCell="B227" sqref="B227"/>
    </sheetView>
  </sheetViews>
  <sheetFormatPr baseColWidth="10" defaultColWidth="11.44140625" defaultRowHeight="14.4" x14ac:dyDescent="0.3"/>
  <cols>
    <col min="1" max="1" width="19.33203125" customWidth="1"/>
    <col min="5" max="5" width="22.77734375" customWidth="1"/>
    <col min="6" max="6" width="19.109375" customWidth="1"/>
    <col min="7" max="7" width="27.5546875" customWidth="1"/>
    <col min="14" max="14" width="18.21875" customWidth="1"/>
    <col min="17" max="17" width="50" customWidth="1"/>
    <col min="18" max="18" width="15.88671875" customWidth="1"/>
  </cols>
  <sheetData>
    <row r="1" spans="1:28" ht="23.4" x14ac:dyDescent="0.45">
      <c r="B1" s="9" t="s">
        <v>17</v>
      </c>
    </row>
    <row r="4" spans="1:28" x14ac:dyDescent="0.3">
      <c r="A4" t="s">
        <v>133</v>
      </c>
      <c r="B4" s="25">
        <v>-0.1</v>
      </c>
    </row>
    <row r="6" spans="1:28" ht="28.8" x14ac:dyDescent="0.3">
      <c r="B6" s="26" t="s">
        <v>18</v>
      </c>
    </row>
    <row r="7" spans="1:28" x14ac:dyDescent="0.3">
      <c r="B7" s="24">
        <v>10</v>
      </c>
    </row>
    <row r="8" spans="1:28" x14ac:dyDescent="0.3">
      <c r="B8" s="24">
        <v>25</v>
      </c>
    </row>
    <row r="9" spans="1:28" x14ac:dyDescent="0.3">
      <c r="B9" s="24">
        <v>50</v>
      </c>
    </row>
    <row r="10" spans="1:28" x14ac:dyDescent="0.3">
      <c r="B10" s="24">
        <v>75</v>
      </c>
    </row>
    <row r="11" spans="1:28" x14ac:dyDescent="0.3">
      <c r="B11" s="24">
        <v>100</v>
      </c>
    </row>
    <row r="12" spans="1:28" x14ac:dyDescent="0.3">
      <c r="B12" s="24"/>
    </row>
    <row r="13" spans="1:28" ht="25.8" x14ac:dyDescent="0.5">
      <c r="A13" s="123" t="s">
        <v>57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3">
      <c r="A14" s="10"/>
      <c r="B14" s="10"/>
      <c r="C14" s="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x14ac:dyDescent="0.3">
      <c r="A15" s="10"/>
      <c r="B15" s="10"/>
      <c r="C15" s="10"/>
      <c r="D15" s="6" t="s">
        <v>73</v>
      </c>
      <c r="E15" s="8">
        <f>'demande devis formatage'!$B$16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x14ac:dyDescent="0.3">
      <c r="A16" s="10" t="s">
        <v>71</v>
      </c>
      <c r="B16" s="24">
        <v>4.5</v>
      </c>
      <c r="C16" s="10"/>
      <c r="D16" s="6"/>
      <c r="E16" s="6" t="str">
        <f>IF(E15&lt;=E19,  G19,         IF(E15&lt;=E20,G20,   IF(E15&lt;=E21,  G21,     IF(E15&lt;=E22, G22,     IF(E15&lt;=E23,G23,        IF(E15&gt;E23,G24))))))</f>
        <v>Tarif unitaire (0-10 unités)</v>
      </c>
      <c r="F16" s="1"/>
      <c r="G16" s="1"/>
      <c r="H16" s="1"/>
      <c r="I16" s="1"/>
      <c r="J16" s="1"/>
      <c r="K16" s="1"/>
      <c r="L16" s="1"/>
      <c r="M16" s="1"/>
      <c r="N16" s="1"/>
      <c r="O16" s="1"/>
      <c r="Q16" s="12"/>
      <c r="R16" s="12" t="s">
        <v>40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x14ac:dyDescent="0.3">
      <c r="A17" s="10" t="s">
        <v>72</v>
      </c>
      <c r="B17" s="31">
        <f>$B$4</f>
        <v>-0.1</v>
      </c>
      <c r="C17" s="10"/>
      <c r="D17" s="6" t="s">
        <v>75</v>
      </c>
      <c r="E17" s="7" t="e">
        <f>IF(E16=J18,  J26,         IF(E16=K18,K26,   IF(E16=L18,  L26,     IF(E16=M18, M26,     IF(E16=N18,N26,        IF(E16=O18,O26))))))</f>
        <v>#DIV/0!</v>
      </c>
      <c r="F17" s="1"/>
      <c r="G17" s="1"/>
      <c r="H17" s="1"/>
      <c r="I17" s="1"/>
      <c r="J17" s="1"/>
      <c r="K17" s="1"/>
      <c r="L17" s="1"/>
      <c r="M17" s="1"/>
      <c r="N17" s="1"/>
      <c r="O17" s="1"/>
      <c r="Q17" s="12"/>
      <c r="R17" s="12" t="s">
        <v>41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43.2" x14ac:dyDescent="0.3">
      <c r="A18" s="10"/>
      <c r="C18" s="10"/>
      <c r="D18" s="1"/>
      <c r="E18" s="2" t="s">
        <v>18</v>
      </c>
      <c r="F18" s="1"/>
      <c r="G18" s="1" t="s">
        <v>74</v>
      </c>
      <c r="H18" s="2" t="s">
        <v>19</v>
      </c>
      <c r="I18" s="1" t="s">
        <v>9</v>
      </c>
      <c r="J18" s="2" t="str">
        <f>G19</f>
        <v>Tarif unitaire (0-10 unités)</v>
      </c>
      <c r="K18" s="2" t="str">
        <f>G20</f>
        <v>Tarif petit nombre (11-25 unités)</v>
      </c>
      <c r="L18" s="2" t="str">
        <f>G21</f>
        <v>Tarif moyen nombre (26-50 unités)</v>
      </c>
      <c r="M18" s="2" t="str">
        <f>G22</f>
        <v>Tarif grand nombre (51-75 unités)</v>
      </c>
      <c r="N18" s="2" t="str">
        <f>G23</f>
        <v>Tarif super nombre (76-100 unités)</v>
      </c>
      <c r="O18" s="2" t="str">
        <f>G24</f>
        <v>Tarif maxi nombre (&gt; 101 unités)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x14ac:dyDescent="0.3">
      <c r="A19" s="10"/>
      <c r="C19" s="10"/>
      <c r="D19" s="1">
        <v>0</v>
      </c>
      <c r="E19" s="1">
        <f>$B$7</f>
        <v>10</v>
      </c>
      <c r="F19" s="1" t="s">
        <v>3</v>
      </c>
      <c r="G19" s="1" t="str">
        <f>CONCATENATE(F19," (",D19, "-",E19," unités)")</f>
        <v>Tarif unitaire (0-10 unités)</v>
      </c>
      <c r="H19" s="1">
        <f>B16</f>
        <v>4.5</v>
      </c>
      <c r="I19" s="1">
        <f>(E19-D19)*H19</f>
        <v>45</v>
      </c>
      <c r="J19" s="1">
        <f>(E15-0)*H19</f>
        <v>0</v>
      </c>
      <c r="K19" s="1">
        <f>I19</f>
        <v>45</v>
      </c>
      <c r="L19" s="1">
        <f>I19</f>
        <v>45</v>
      </c>
      <c r="M19" s="1">
        <f>I19</f>
        <v>45</v>
      </c>
      <c r="N19" s="1">
        <f>I19</f>
        <v>45</v>
      </c>
      <c r="O19" s="1">
        <f>I19</f>
        <v>45</v>
      </c>
      <c r="Q19" s="12"/>
      <c r="R19" s="12" t="s">
        <v>76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x14ac:dyDescent="0.3">
      <c r="A20" s="10"/>
      <c r="C20" s="10"/>
      <c r="D20" s="1">
        <f>E19+1</f>
        <v>11</v>
      </c>
      <c r="E20" s="1">
        <f>$B$8</f>
        <v>25</v>
      </c>
      <c r="F20" s="1" t="s">
        <v>10</v>
      </c>
      <c r="G20" s="1" t="str">
        <f>CONCATENATE(F20," (",D20, "-",E20," unités)")</f>
        <v>Tarif petit nombre (11-25 unités)</v>
      </c>
      <c r="H20" s="1">
        <f>H19*(1+$B$17)</f>
        <v>4.05</v>
      </c>
      <c r="I20" s="1">
        <f>(E20-E19)*H20</f>
        <v>60.75</v>
      </c>
      <c r="J20" s="1"/>
      <c r="K20" s="1">
        <f>(E15-E19)*H20</f>
        <v>-40.5</v>
      </c>
      <c r="L20" s="1">
        <f>I20</f>
        <v>60.75</v>
      </c>
      <c r="M20" s="1">
        <f>I20</f>
        <v>60.75</v>
      </c>
      <c r="N20" s="1">
        <f>I20</f>
        <v>60.75</v>
      </c>
      <c r="O20" s="1">
        <f>I20</f>
        <v>60.75</v>
      </c>
      <c r="Q20" s="12"/>
      <c r="R20" s="12" t="s">
        <v>77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3">
      <c r="A21" s="10"/>
      <c r="C21" s="10"/>
      <c r="D21" s="1">
        <f>E20+1</f>
        <v>26</v>
      </c>
      <c r="E21" s="1">
        <f>$B$9</f>
        <v>50</v>
      </c>
      <c r="F21" s="1" t="s">
        <v>11</v>
      </c>
      <c r="G21" s="1" t="str">
        <f>CONCATENATE(F21," (",D21, "-",E21," unités)")</f>
        <v>Tarif moyen nombre (26-50 unités)</v>
      </c>
      <c r="H21" s="1">
        <f>H20*(1+$B$17)</f>
        <v>3.645</v>
      </c>
      <c r="I21" s="1">
        <f>(E21-E20)*H21</f>
        <v>91.125</v>
      </c>
      <c r="J21" s="1"/>
      <c r="K21" s="1"/>
      <c r="L21" s="1">
        <f>(E15-E20)*H21</f>
        <v>-91.125</v>
      </c>
      <c r="M21" s="1">
        <f>I21</f>
        <v>91.125</v>
      </c>
      <c r="N21" s="1">
        <f>I21</f>
        <v>91.125</v>
      </c>
      <c r="O21" s="1">
        <f>I21</f>
        <v>91.125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x14ac:dyDescent="0.3">
      <c r="A22" s="10"/>
      <c r="C22" s="10"/>
      <c r="D22" s="1">
        <f t="shared" ref="D22:D24" si="0">E21+1</f>
        <v>51</v>
      </c>
      <c r="E22" s="1">
        <f>$B$10</f>
        <v>75</v>
      </c>
      <c r="F22" s="1" t="s">
        <v>12</v>
      </c>
      <c r="G22" s="1" t="str">
        <f>CONCATENATE(F22," (",D22, "-",E22," unités)")</f>
        <v>Tarif grand nombre (51-75 unités)</v>
      </c>
      <c r="H22" s="1">
        <f>H21*(1+$B$17)</f>
        <v>3.2805</v>
      </c>
      <c r="I22" s="1">
        <f>(E22-E21)*H22</f>
        <v>82.012500000000003</v>
      </c>
      <c r="J22" s="1"/>
      <c r="K22" s="1"/>
      <c r="L22" s="1"/>
      <c r="M22" s="1">
        <f>(E15-E21)*H22</f>
        <v>-164.02500000000001</v>
      </c>
      <c r="N22" s="1">
        <f>I22</f>
        <v>82.012500000000003</v>
      </c>
      <c r="O22" s="1">
        <f>I22</f>
        <v>82.012500000000003</v>
      </c>
      <c r="Q22" s="12"/>
      <c r="R22" s="12" t="s">
        <v>96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x14ac:dyDescent="0.3">
      <c r="A23" s="10"/>
      <c r="C23" s="10"/>
      <c r="D23" s="1">
        <f t="shared" si="0"/>
        <v>76</v>
      </c>
      <c r="E23" s="1">
        <f>$B$11</f>
        <v>100</v>
      </c>
      <c r="F23" s="1" t="s">
        <v>13</v>
      </c>
      <c r="G23" s="1" t="str">
        <f>CONCATENATE(F23," (",D23, "-",E23," unités)")</f>
        <v>Tarif super nombre (76-100 unités)</v>
      </c>
      <c r="H23" s="1">
        <f>H22*(1+$B$17)</f>
        <v>2.9524500000000002</v>
      </c>
      <c r="I23" s="1">
        <f>(E23-E22)*H23</f>
        <v>73.811250000000001</v>
      </c>
      <c r="J23" s="1"/>
      <c r="K23" s="1"/>
      <c r="L23" s="1"/>
      <c r="M23" s="1"/>
      <c r="N23" s="1">
        <f>(E15-E22)*H23</f>
        <v>-221.43375000000003</v>
      </c>
      <c r="O23" s="1">
        <f>I23</f>
        <v>73.811250000000001</v>
      </c>
      <c r="Q23" s="12"/>
      <c r="R23" s="12" t="s">
        <v>95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x14ac:dyDescent="0.3">
      <c r="A24" s="10"/>
      <c r="C24" s="10"/>
      <c r="D24" s="1">
        <f t="shared" si="0"/>
        <v>101</v>
      </c>
      <c r="E24" s="1"/>
      <c r="F24" s="1" t="s">
        <v>14</v>
      </c>
      <c r="G24" s="1" t="str">
        <f>CONCATENATE(F24," (", "&gt; ",D24, " unités)")</f>
        <v>Tarif maxi nombre (&gt; 101 unités)</v>
      </c>
      <c r="H24" s="1">
        <f>H23*(1+$B$17)</f>
        <v>2.6572050000000003</v>
      </c>
      <c r="I24" s="1">
        <f>(E24-E23)*H24</f>
        <v>-265.72050000000002</v>
      </c>
      <c r="J24" s="1"/>
      <c r="K24" s="1"/>
      <c r="L24" s="1"/>
      <c r="M24" s="1"/>
      <c r="N24" s="1"/>
      <c r="O24" s="1">
        <f>(E15-E23)*H24</f>
        <v>-265.72050000000002</v>
      </c>
      <c r="Q24" s="12"/>
      <c r="R24" s="12" t="s">
        <v>94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3">
      <c r="A25" s="10"/>
      <c r="B25" s="27"/>
      <c r="C25" s="10"/>
      <c r="D25" s="1"/>
      <c r="E25" s="1"/>
      <c r="F25" s="1"/>
      <c r="G25" s="1"/>
      <c r="H25" s="1"/>
      <c r="I25" s="5" t="s">
        <v>15</v>
      </c>
      <c r="J25" s="6">
        <f t="shared" ref="J25:O25" si="1">SUM(J19:J24)</f>
        <v>0</v>
      </c>
      <c r="K25" s="6">
        <f t="shared" si="1"/>
        <v>4.5</v>
      </c>
      <c r="L25" s="6">
        <f t="shared" si="1"/>
        <v>14.625</v>
      </c>
      <c r="M25" s="6">
        <f t="shared" si="1"/>
        <v>32.849999999999994</v>
      </c>
      <c r="N25" s="6">
        <f t="shared" si="1"/>
        <v>57.453749999999957</v>
      </c>
      <c r="O25" s="6">
        <f t="shared" si="1"/>
        <v>86.978250000000003</v>
      </c>
      <c r="Q25" s="12"/>
      <c r="R25" s="12" t="s">
        <v>93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x14ac:dyDescent="0.3">
      <c r="A26" s="10"/>
      <c r="B26" s="27"/>
      <c r="C26" s="10"/>
      <c r="D26" s="1"/>
      <c r="E26" s="1"/>
      <c r="F26" s="1"/>
      <c r="G26" s="1"/>
      <c r="H26" s="1"/>
      <c r="I26" s="6" t="s">
        <v>16</v>
      </c>
      <c r="J26" s="7" t="e">
        <f>J25/$E15</f>
        <v>#DIV/0!</v>
      </c>
      <c r="K26" s="7" t="e">
        <f t="shared" ref="K26:N26" si="2">K25/$E15</f>
        <v>#DIV/0!</v>
      </c>
      <c r="L26" s="7" t="e">
        <f t="shared" si="2"/>
        <v>#DIV/0!</v>
      </c>
      <c r="M26" s="7" t="e">
        <f t="shared" si="2"/>
        <v>#DIV/0!</v>
      </c>
      <c r="N26" s="7" t="e">
        <f t="shared" si="2"/>
        <v>#DIV/0!</v>
      </c>
      <c r="O26" s="7" t="e">
        <f>O25/$E15</f>
        <v>#DIV/0!</v>
      </c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6.8" customHeight="1" x14ac:dyDescent="0.3">
      <c r="B27" s="28"/>
      <c r="Q27" s="12"/>
      <c r="R27" s="17" t="s">
        <v>125</v>
      </c>
      <c r="S27" s="126" t="s">
        <v>126</v>
      </c>
      <c r="T27" s="126"/>
      <c r="U27" s="12"/>
      <c r="V27" s="12"/>
      <c r="W27" s="17" t="s">
        <v>127</v>
      </c>
      <c r="X27" s="17" t="s">
        <v>128</v>
      </c>
      <c r="Y27" s="12"/>
      <c r="Z27" s="12"/>
      <c r="AA27" s="12"/>
      <c r="AB27" s="12"/>
    </row>
    <row r="28" spans="1:28" ht="25.8" customHeight="1" x14ac:dyDescent="0.5">
      <c r="B28" s="28"/>
      <c r="D28" s="123" t="s">
        <v>58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5"/>
      <c r="Q28" s="12"/>
      <c r="R28" s="18" t="s">
        <v>120</v>
      </c>
      <c r="S28" s="18" t="s">
        <v>90</v>
      </c>
      <c r="T28" s="18"/>
      <c r="U28" s="12"/>
      <c r="V28" s="12"/>
      <c r="W28" s="18" t="s">
        <v>121</v>
      </c>
      <c r="X28" s="29">
        <v>1</v>
      </c>
      <c r="Y28" s="12"/>
      <c r="Z28" s="12"/>
      <c r="AA28" s="12"/>
      <c r="AB28" s="12"/>
    </row>
    <row r="29" spans="1:28" ht="16.8" customHeight="1" x14ac:dyDescent="0.3">
      <c r="B29" s="2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Q29" s="12"/>
      <c r="R29" s="18" t="s">
        <v>89</v>
      </c>
      <c r="S29" s="18" t="s">
        <v>91</v>
      </c>
      <c r="T29" s="18"/>
      <c r="U29" s="12"/>
      <c r="V29" s="12"/>
      <c r="W29" s="18" t="s">
        <v>122</v>
      </c>
      <c r="X29" s="29">
        <v>1.1000000000000001</v>
      </c>
      <c r="Y29" s="12"/>
      <c r="Z29" s="12"/>
      <c r="AA29" s="12"/>
      <c r="AB29" s="12"/>
    </row>
    <row r="30" spans="1:28" ht="16.8" customHeight="1" x14ac:dyDescent="0.3">
      <c r="B30" s="28"/>
      <c r="D30" s="6" t="s">
        <v>73</v>
      </c>
      <c r="E30" s="8">
        <f>'demande devis formatage'!$B$17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Q30" s="12"/>
      <c r="R30" s="18" t="s">
        <v>132</v>
      </c>
      <c r="S30" s="18" t="s">
        <v>131</v>
      </c>
      <c r="T30" s="18"/>
      <c r="U30" s="12"/>
      <c r="V30" s="12"/>
      <c r="W30" s="18" t="s">
        <v>123</v>
      </c>
      <c r="X30" s="29">
        <v>1.1499999999999999</v>
      </c>
      <c r="Y30" s="12"/>
      <c r="Z30" s="12"/>
      <c r="AA30" s="12"/>
      <c r="AB30" s="12"/>
    </row>
    <row r="31" spans="1:28" ht="16.8" customHeight="1" x14ac:dyDescent="0.3">
      <c r="A31" s="10" t="s">
        <v>71</v>
      </c>
      <c r="B31" s="24">
        <v>1.05</v>
      </c>
      <c r="D31" s="6"/>
      <c r="E31" s="6" t="str">
        <f>IF(E30&lt;=E34,  G34,         IF(E30&lt;=E35,G35,   IF(E30&lt;=E36,  G36,     IF(E30&lt;=E37, G37,     IF(E30&lt;=E38,G38,        IF(E30&gt;E38,G39))))))</f>
        <v>Tarif unitaire (0-10 unités)</v>
      </c>
      <c r="F31" s="1"/>
      <c r="G31" s="1"/>
      <c r="H31" s="1"/>
      <c r="I31" s="1"/>
      <c r="J31" s="1"/>
      <c r="K31" s="1"/>
      <c r="L31" s="1"/>
      <c r="M31" s="1"/>
      <c r="N31" s="1"/>
      <c r="O31" s="1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6.8" customHeight="1" x14ac:dyDescent="0.3">
      <c r="A32" s="10" t="s">
        <v>72</v>
      </c>
      <c r="B32" s="31">
        <f>$B$4</f>
        <v>-0.1</v>
      </c>
      <c r="D32" s="6" t="s">
        <v>75</v>
      </c>
      <c r="E32" s="7" t="e">
        <f>IF(E31=J33,  J41,         IF(E31=K33,K41,   IF(E31=L33,  L41,     IF(E31=M33, M41,     IF(E31=N33,N41,        IF(E31=O33,O41))))))</f>
        <v>#DIV/0!</v>
      </c>
      <c r="F32" s="1"/>
      <c r="G32" s="1"/>
      <c r="H32" s="1"/>
      <c r="I32" s="1"/>
      <c r="J32" s="1"/>
      <c r="K32" s="1"/>
      <c r="L32" s="1"/>
      <c r="M32" s="1"/>
      <c r="N32" s="1"/>
      <c r="O32" s="1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29.4" customHeight="1" x14ac:dyDescent="0.3">
      <c r="B33" s="28"/>
      <c r="D33" s="1"/>
      <c r="E33" s="2" t="s">
        <v>18</v>
      </c>
      <c r="F33" s="1"/>
      <c r="G33" s="1" t="s">
        <v>74</v>
      </c>
      <c r="H33" s="2" t="s">
        <v>19</v>
      </c>
      <c r="I33" s="1" t="s">
        <v>9</v>
      </c>
      <c r="J33" s="2" t="str">
        <f>G34</f>
        <v>Tarif unitaire (0-10 unités)</v>
      </c>
      <c r="K33" s="2" t="str">
        <f>G35</f>
        <v>Tarif petit nombre (11-25 unités)</v>
      </c>
      <c r="L33" s="2" t="str">
        <f>G36</f>
        <v>Tarif moyen nombre (26-50 unités)</v>
      </c>
      <c r="M33" s="2" t="str">
        <f>G37</f>
        <v>Tarif grand nombre (51-75 unités)</v>
      </c>
      <c r="N33" s="2" t="str">
        <f>G38</f>
        <v>Tarif super nombre (76-100 unités)</v>
      </c>
      <c r="O33" s="2" t="str">
        <f>G39</f>
        <v>Tarif maxi nombre (&gt; 101 unités)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6.8" customHeight="1" x14ac:dyDescent="0.3">
      <c r="B34" s="28"/>
      <c r="D34" s="1">
        <v>0</v>
      </c>
      <c r="E34" s="1">
        <f>$B$7</f>
        <v>10</v>
      </c>
      <c r="F34" s="1" t="s">
        <v>3</v>
      </c>
      <c r="G34" s="1" t="str">
        <f>CONCATENATE(F34," (",D34, "-",E34," unités)")</f>
        <v>Tarif unitaire (0-10 unités)</v>
      </c>
      <c r="H34" s="1">
        <f>B31</f>
        <v>1.05</v>
      </c>
      <c r="I34" s="1">
        <f>(E34-D34)*H34</f>
        <v>10.5</v>
      </c>
      <c r="J34" s="1">
        <f>(E30-0)*H34</f>
        <v>0</v>
      </c>
      <c r="K34" s="1">
        <f>I34</f>
        <v>10.5</v>
      </c>
      <c r="L34" s="1">
        <f>I34</f>
        <v>10.5</v>
      </c>
      <c r="M34" s="1">
        <f>I34</f>
        <v>10.5</v>
      </c>
      <c r="N34" s="1">
        <f>I34</f>
        <v>10.5</v>
      </c>
      <c r="O34" s="1">
        <f>I34</f>
        <v>10.5</v>
      </c>
      <c r="Q34" s="12"/>
      <c r="R34" s="17" t="s">
        <v>42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6.8" customHeight="1" x14ac:dyDescent="0.3">
      <c r="B35" s="28"/>
      <c r="D35" s="1">
        <f>E34+1</f>
        <v>11</v>
      </c>
      <c r="E35" s="1">
        <f>$B$8</f>
        <v>25</v>
      </c>
      <c r="F35" s="1" t="s">
        <v>10</v>
      </c>
      <c r="G35" s="1" t="str">
        <f>CONCATENATE(F35," (",D35, "-",E35," unités)")</f>
        <v>Tarif petit nombre (11-25 unités)</v>
      </c>
      <c r="H35" s="1">
        <f>H34*(1+$B$32)</f>
        <v>0.94500000000000006</v>
      </c>
      <c r="I35" s="1">
        <f>(E35-E34)*H35</f>
        <v>14.175000000000001</v>
      </c>
      <c r="J35" s="1"/>
      <c r="K35" s="1">
        <f>(E30-E34)*H35</f>
        <v>-9.4500000000000011</v>
      </c>
      <c r="L35" s="1">
        <f>I35</f>
        <v>14.175000000000001</v>
      </c>
      <c r="M35" s="1">
        <f>I35</f>
        <v>14.175000000000001</v>
      </c>
      <c r="N35" s="1">
        <f>I35</f>
        <v>14.175000000000001</v>
      </c>
      <c r="O35" s="1">
        <f>I35</f>
        <v>14.175000000000001</v>
      </c>
      <c r="Q35" s="12"/>
      <c r="R35" s="12" t="s">
        <v>43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6.8" customHeight="1" x14ac:dyDescent="0.3">
      <c r="B36" s="28"/>
      <c r="D36" s="1">
        <f>E35+1</f>
        <v>26</v>
      </c>
      <c r="E36" s="1">
        <f>$B$9</f>
        <v>50</v>
      </c>
      <c r="F36" s="1" t="s">
        <v>11</v>
      </c>
      <c r="G36" s="1" t="str">
        <f>CONCATENATE(F36," (",D36, "-",E36," unités)")</f>
        <v>Tarif moyen nombre (26-50 unités)</v>
      </c>
      <c r="H36" s="1">
        <f t="shared" ref="H36:H39" si="3">H35*(1+$B$32)</f>
        <v>0.85050000000000003</v>
      </c>
      <c r="I36" s="1">
        <f>(E36-E35)*H36</f>
        <v>21.262499999999999</v>
      </c>
      <c r="J36" s="1"/>
      <c r="K36" s="1"/>
      <c r="L36" s="1">
        <f>(E30-E35)*H36</f>
        <v>-21.262499999999999</v>
      </c>
      <c r="M36" s="1">
        <f>I36</f>
        <v>21.262499999999999</v>
      </c>
      <c r="N36" s="1">
        <f>I36</f>
        <v>21.262499999999999</v>
      </c>
      <c r="O36" s="1">
        <f>I36</f>
        <v>21.262499999999999</v>
      </c>
      <c r="Q36" s="12"/>
      <c r="R36" s="12" t="s">
        <v>8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6.8" customHeight="1" x14ac:dyDescent="0.3">
      <c r="B37" s="28"/>
      <c r="D37" s="1">
        <f t="shared" ref="D37:D39" si="4">E36+1</f>
        <v>51</v>
      </c>
      <c r="E37" s="1">
        <f>$B$10</f>
        <v>75</v>
      </c>
      <c r="F37" s="1" t="s">
        <v>12</v>
      </c>
      <c r="G37" s="1" t="str">
        <f>CONCATENATE(F37," (",D37, "-",E37," unités)")</f>
        <v>Tarif grand nombre (51-75 unités)</v>
      </c>
      <c r="H37" s="1">
        <f t="shared" si="3"/>
        <v>0.76545000000000007</v>
      </c>
      <c r="I37" s="1">
        <f>(E37-E36)*H37</f>
        <v>19.13625</v>
      </c>
      <c r="J37" s="1"/>
      <c r="K37" s="1"/>
      <c r="L37" s="1"/>
      <c r="M37" s="1">
        <f>(E30-E36)*H37</f>
        <v>-38.272500000000001</v>
      </c>
      <c r="N37" s="1">
        <f>I37</f>
        <v>19.13625</v>
      </c>
      <c r="O37" s="1">
        <f>I37</f>
        <v>19.13625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6.8" customHeight="1" x14ac:dyDescent="0.3">
      <c r="B38" s="28"/>
      <c r="D38" s="1">
        <f t="shared" si="4"/>
        <v>76</v>
      </c>
      <c r="E38" s="1">
        <f>$B$11</f>
        <v>100</v>
      </c>
      <c r="F38" s="1" t="s">
        <v>13</v>
      </c>
      <c r="G38" s="1" t="str">
        <f>CONCATENATE(F38," (",D38, "-",E38," unités)")</f>
        <v>Tarif super nombre (76-100 unités)</v>
      </c>
      <c r="H38" s="1">
        <f t="shared" si="3"/>
        <v>0.6889050000000001</v>
      </c>
      <c r="I38" s="1">
        <f>(E38-E37)*H38</f>
        <v>17.222625000000001</v>
      </c>
      <c r="J38" s="1"/>
      <c r="K38" s="1"/>
      <c r="L38" s="1"/>
      <c r="M38" s="1"/>
      <c r="N38" s="1">
        <f>(E30-E37)*H38</f>
        <v>-51.667875000000009</v>
      </c>
      <c r="O38" s="1">
        <f>I38</f>
        <v>17.222625000000001</v>
      </c>
      <c r="Q38" s="12"/>
      <c r="R38" s="12" t="s">
        <v>44</v>
      </c>
      <c r="S38" s="12"/>
      <c r="T38" s="12"/>
      <c r="U38" s="12"/>
      <c r="V38" s="12"/>
      <c r="W38" s="12"/>
      <c r="X38" s="12" t="s">
        <v>45</v>
      </c>
      <c r="Y38" s="12"/>
      <c r="Z38" s="12"/>
      <c r="AA38" s="12"/>
      <c r="AB38" s="12"/>
    </row>
    <row r="39" spans="1:28" ht="16.8" customHeight="1" x14ac:dyDescent="0.3">
      <c r="B39" s="28"/>
      <c r="D39" s="1">
        <f t="shared" si="4"/>
        <v>101</v>
      </c>
      <c r="E39" s="1"/>
      <c r="F39" s="1" t="s">
        <v>14</v>
      </c>
      <c r="G39" s="1" t="str">
        <f>CONCATENATE(F39," (", "&gt; ",D39, " unités)")</f>
        <v>Tarif maxi nombre (&gt; 101 unités)</v>
      </c>
      <c r="H39" s="1">
        <f t="shared" si="3"/>
        <v>0.62001450000000013</v>
      </c>
      <c r="I39" s="1">
        <f>(E39-E38)*H39</f>
        <v>-62.001450000000013</v>
      </c>
      <c r="J39" s="1"/>
      <c r="K39" s="1"/>
      <c r="L39" s="1"/>
      <c r="M39" s="1"/>
      <c r="N39" s="1"/>
      <c r="O39" s="1">
        <f>(E30-E38)*H39</f>
        <v>-62.001450000000013</v>
      </c>
      <c r="Q39" s="12"/>
      <c r="R39" s="12" t="s">
        <v>8</v>
      </c>
      <c r="S39" s="12"/>
      <c r="T39" s="12"/>
      <c r="U39" s="12" t="s">
        <v>46</v>
      </c>
      <c r="V39" s="12"/>
      <c r="W39" s="12"/>
      <c r="X39" s="18" t="str">
        <f>IF('demande devis formatage'!$B$33=$R$35,$U$39, " "    )</f>
        <v xml:space="preserve"> </v>
      </c>
      <c r="Y39" s="12"/>
      <c r="Z39" s="12"/>
      <c r="AA39" s="12"/>
      <c r="AB39" s="12"/>
    </row>
    <row r="40" spans="1:28" ht="16.8" customHeight="1" x14ac:dyDescent="0.3">
      <c r="B40" s="28"/>
      <c r="D40" s="1"/>
      <c r="E40" s="1"/>
      <c r="F40" s="1"/>
      <c r="G40" s="1"/>
      <c r="H40" s="1"/>
      <c r="I40" s="5" t="s">
        <v>15</v>
      </c>
      <c r="J40" s="6">
        <f t="shared" ref="J40:O40" si="5">SUM(J34:J39)</f>
        <v>0</v>
      </c>
      <c r="K40" s="6">
        <f t="shared" si="5"/>
        <v>1.0499999999999989</v>
      </c>
      <c r="L40" s="6">
        <f t="shared" si="5"/>
        <v>3.4125000000000014</v>
      </c>
      <c r="M40" s="6">
        <f t="shared" si="5"/>
        <v>7.6649999999999991</v>
      </c>
      <c r="N40" s="6">
        <f t="shared" si="5"/>
        <v>13.405874999999995</v>
      </c>
      <c r="O40" s="6">
        <f t="shared" si="5"/>
        <v>20.294924999999999</v>
      </c>
      <c r="Q40" s="12"/>
      <c r="R40" s="12"/>
      <c r="S40" s="12"/>
      <c r="T40" s="12"/>
      <c r="U40" s="12" t="s">
        <v>47</v>
      </c>
      <c r="V40" s="12"/>
      <c r="W40" s="12"/>
      <c r="X40" s="18" t="str">
        <f>IF('demande devis formatage'!$B$34=$R$38,$U$40, " "    )</f>
        <v xml:space="preserve"> </v>
      </c>
      <c r="Y40" s="12"/>
      <c r="Z40" s="12"/>
      <c r="AA40" s="12"/>
      <c r="AB40" s="12"/>
    </row>
    <row r="41" spans="1:28" x14ac:dyDescent="0.3">
      <c r="B41" s="28"/>
      <c r="D41" s="1"/>
      <c r="E41" s="1"/>
      <c r="F41" s="1"/>
      <c r="G41" s="1"/>
      <c r="H41" s="1"/>
      <c r="I41" s="6" t="s">
        <v>16</v>
      </c>
      <c r="J41" s="7" t="e">
        <f>J40/$E30</f>
        <v>#DIV/0!</v>
      </c>
      <c r="K41" s="7" t="e">
        <f t="shared" ref="K41:O41" si="6">K40/$E30</f>
        <v>#DIV/0!</v>
      </c>
      <c r="L41" s="7" t="e">
        <f t="shared" si="6"/>
        <v>#DIV/0!</v>
      </c>
      <c r="M41" s="7" t="e">
        <f t="shared" si="6"/>
        <v>#DIV/0!</v>
      </c>
      <c r="N41" s="7" t="e">
        <f t="shared" si="6"/>
        <v>#DIV/0!</v>
      </c>
      <c r="O41" s="7" t="e">
        <f t="shared" si="6"/>
        <v>#DIV/0!</v>
      </c>
      <c r="Q41" s="12"/>
      <c r="R41" s="12"/>
      <c r="S41" s="12"/>
      <c r="T41" s="12"/>
      <c r="U41" s="12" t="s">
        <v>48</v>
      </c>
      <c r="V41" s="12"/>
      <c r="W41" s="12"/>
      <c r="X41" s="18" t="str">
        <f>IF('demande devis formatage'!$B$35=$R$42,$U$41," "    )</f>
        <v xml:space="preserve"> </v>
      </c>
      <c r="Y41" s="12"/>
      <c r="Z41" s="12"/>
      <c r="AA41" s="12"/>
      <c r="AB41" s="12"/>
    </row>
    <row r="42" spans="1:28" x14ac:dyDescent="0.3">
      <c r="B42" s="28"/>
      <c r="Q42" s="19" t="s">
        <v>49</v>
      </c>
      <c r="R42" s="12" t="s">
        <v>36</v>
      </c>
      <c r="S42" s="12"/>
      <c r="T42" s="12"/>
      <c r="U42" s="12" t="s">
        <v>50</v>
      </c>
      <c r="V42" s="12"/>
      <c r="W42" s="12"/>
      <c r="X42" s="18" t="str">
        <f>IF('demande devis formatage'!$B$36=$R$42,$U$42," "    )</f>
        <v xml:space="preserve"> </v>
      </c>
      <c r="Y42" s="12"/>
      <c r="Z42" s="12"/>
      <c r="AA42" s="12"/>
      <c r="AB42" s="12"/>
    </row>
    <row r="43" spans="1:28" ht="25.8" x14ac:dyDescent="0.5">
      <c r="B43" s="28"/>
      <c r="D43" s="123" t="s">
        <v>59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/>
      <c r="Q43" s="12"/>
      <c r="R43" s="12" t="s">
        <v>8</v>
      </c>
      <c r="S43" s="12"/>
      <c r="T43" s="12"/>
      <c r="U43" s="12" t="s">
        <v>51</v>
      </c>
      <c r="V43" s="12"/>
      <c r="W43" s="12"/>
      <c r="X43" s="18" t="str">
        <f>IF('demande devis formatage'!$B$37=$R$42,$U$43," "    )</f>
        <v xml:space="preserve"> </v>
      </c>
      <c r="Y43" s="12"/>
      <c r="Z43" s="12"/>
      <c r="AA43" s="12"/>
      <c r="AB43" s="12"/>
    </row>
    <row r="44" spans="1:28" x14ac:dyDescent="0.3">
      <c r="B44" s="2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12"/>
      <c r="R44" s="12"/>
      <c r="S44" s="12"/>
      <c r="T44" s="12"/>
      <c r="U44" s="12" t="s">
        <v>52</v>
      </c>
      <c r="V44" s="12"/>
      <c r="W44" s="12"/>
      <c r="X44" s="18" t="str">
        <f>IF('demande devis formatage'!$B$38=$R$42,$U$44," "    )</f>
        <v xml:space="preserve"> </v>
      </c>
      <c r="Y44" s="12"/>
      <c r="Z44" s="12"/>
      <c r="AA44" s="12"/>
      <c r="AB44" s="12"/>
    </row>
    <row r="45" spans="1:28" x14ac:dyDescent="0.3">
      <c r="B45" s="28"/>
      <c r="D45" s="6" t="s">
        <v>73</v>
      </c>
      <c r="E45" s="8">
        <f>'demande devis formatage'!$B$18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Q45" s="12"/>
      <c r="R45" s="12"/>
      <c r="S45" s="12"/>
      <c r="T45" s="12"/>
      <c r="U45" s="12" t="s">
        <v>53</v>
      </c>
      <c r="V45" s="12"/>
      <c r="W45" s="12"/>
      <c r="X45" s="18" t="str">
        <f>IF('demande devis formatage'!$B$39=$R$42,$U$45," "    )</f>
        <v xml:space="preserve"> </v>
      </c>
      <c r="Y45" s="12"/>
      <c r="Z45" s="12"/>
      <c r="AA45" s="12"/>
      <c r="AB45" s="12"/>
    </row>
    <row r="46" spans="1:28" x14ac:dyDescent="0.3">
      <c r="A46" s="10" t="s">
        <v>71</v>
      </c>
      <c r="B46" s="24">
        <v>2.5</v>
      </c>
      <c r="D46" s="6"/>
      <c r="E46" s="6" t="str">
        <f>IF(E45&lt;=E49,  G49,         IF(E45&lt;=E50,G50,   IF(E45&lt;=E51,  G51,     IF(E45&lt;=E52, G52,     IF(E45&lt;=E53,G53,        IF(E45&gt;E53,G54))))))</f>
        <v>Tarif unitaire (0-10 unités)</v>
      </c>
      <c r="F46" s="1"/>
      <c r="G46" s="1"/>
      <c r="H46" s="1"/>
      <c r="I46" s="1"/>
      <c r="J46" s="1"/>
      <c r="K46" s="1"/>
      <c r="L46" s="1"/>
      <c r="M46" s="1"/>
      <c r="N46" s="1"/>
      <c r="O46" s="1"/>
      <c r="Q46" s="12"/>
      <c r="R46" s="12"/>
      <c r="S46" s="12"/>
      <c r="T46" s="12"/>
      <c r="U46" s="12" t="s">
        <v>54</v>
      </c>
      <c r="V46" s="12"/>
      <c r="W46" s="12"/>
      <c r="X46" s="18" t="str">
        <f>IF('demande devis formatage'!$B$40=$R$47,U46, " "    )</f>
        <v xml:space="preserve"> </v>
      </c>
      <c r="Y46" s="12"/>
      <c r="Z46" s="12"/>
      <c r="AA46" s="12"/>
      <c r="AB46" s="12"/>
    </row>
    <row r="47" spans="1:28" x14ac:dyDescent="0.3">
      <c r="A47" s="10" t="s">
        <v>72</v>
      </c>
      <c r="B47" s="31">
        <f>$B$4</f>
        <v>-0.1</v>
      </c>
      <c r="D47" s="6" t="s">
        <v>75</v>
      </c>
      <c r="E47" s="7" t="e">
        <f>IF(E46=J48,  J56,         IF(E46=K48,K56,   IF(E46=L48,  L56,     IF(E46=M48, M56,     IF(E46=N48,N56,        IF(E46=O48,O56))))))</f>
        <v>#DIV/0!</v>
      </c>
      <c r="F47" s="1"/>
      <c r="G47" s="1"/>
      <c r="H47" s="1"/>
      <c r="I47" s="1"/>
      <c r="J47" s="1"/>
      <c r="K47" s="1"/>
      <c r="L47" s="1"/>
      <c r="M47" s="1"/>
      <c r="N47" s="1"/>
      <c r="O47" s="1"/>
      <c r="Q47" s="12"/>
      <c r="R47" s="12" t="s">
        <v>39</v>
      </c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43.2" x14ac:dyDescent="0.3">
      <c r="B48" s="28"/>
      <c r="D48" s="1"/>
      <c r="E48" s="2" t="s">
        <v>18</v>
      </c>
      <c r="F48" s="1"/>
      <c r="G48" s="1" t="s">
        <v>74</v>
      </c>
      <c r="H48" s="2" t="s">
        <v>19</v>
      </c>
      <c r="I48" s="1" t="s">
        <v>9</v>
      </c>
      <c r="J48" s="2" t="str">
        <f>G49</f>
        <v>Tarif unitaire (0-10 unités)</v>
      </c>
      <c r="K48" s="2" t="str">
        <f>G50</f>
        <v>Tarif petit nombre (11-25 unités)</v>
      </c>
      <c r="L48" s="2" t="str">
        <f>G51</f>
        <v>Tarif moyen nombre (26-50 unités)</v>
      </c>
      <c r="M48" s="2" t="str">
        <f>G52</f>
        <v>Tarif grand nombre (51-75 unités)</v>
      </c>
      <c r="N48" s="2" t="str">
        <f>G53</f>
        <v>Tarif super nombre (76-100 unités)</v>
      </c>
      <c r="O48" s="2" t="str">
        <f>G54</f>
        <v>Tarif maxi nombre (&gt; 101 unités)</v>
      </c>
      <c r="Q48" s="12"/>
      <c r="R48" s="12" t="s">
        <v>8</v>
      </c>
      <c r="S48" s="12"/>
      <c r="T48" s="12"/>
      <c r="U48" s="12"/>
      <c r="V48" s="12"/>
      <c r="W48" s="12" t="s">
        <v>55</v>
      </c>
      <c r="X48" s="18" t="str">
        <f>CONCATENATE(X39,X40,X41,X42,X43,X44,X45,X46)</f>
        <v xml:space="preserve">        </v>
      </c>
      <c r="Y48" s="30" t="s">
        <v>129</v>
      </c>
      <c r="Z48" s="12"/>
      <c r="AA48" s="12"/>
      <c r="AB48" s="12"/>
    </row>
    <row r="49" spans="1:28" x14ac:dyDescent="0.3">
      <c r="B49" s="28"/>
      <c r="D49" s="1">
        <v>0</v>
      </c>
      <c r="E49" s="1">
        <f>$B$7</f>
        <v>10</v>
      </c>
      <c r="F49" s="1" t="s">
        <v>3</v>
      </c>
      <c r="G49" s="1" t="str">
        <f>CONCATENATE(F49," (",D49, "-",E49," unités)")</f>
        <v>Tarif unitaire (0-10 unités)</v>
      </c>
      <c r="H49" s="1">
        <f>B46</f>
        <v>2.5</v>
      </c>
      <c r="I49" s="1">
        <f>(E49-D49)*H49</f>
        <v>25</v>
      </c>
      <c r="J49" s="1">
        <f>(E45-0)*H49</f>
        <v>0</v>
      </c>
      <c r="K49" s="1">
        <f>I49</f>
        <v>25</v>
      </c>
      <c r="L49" s="1">
        <f>I49</f>
        <v>25</v>
      </c>
      <c r="M49" s="1">
        <f>I49</f>
        <v>25</v>
      </c>
      <c r="N49" s="1">
        <f>I49</f>
        <v>25</v>
      </c>
      <c r="O49" s="1">
        <f>I49</f>
        <v>25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x14ac:dyDescent="0.3">
      <c r="B50" s="28"/>
      <c r="D50" s="1">
        <f>E49+1</f>
        <v>11</v>
      </c>
      <c r="E50" s="1">
        <f>$B$8</f>
        <v>25</v>
      </c>
      <c r="F50" s="1" t="s">
        <v>10</v>
      </c>
      <c r="G50" s="1" t="str">
        <f>CONCATENATE(F50," (",D50, "-",E50," unités)")</f>
        <v>Tarif petit nombre (11-25 unités)</v>
      </c>
      <c r="H50" s="1">
        <f>H49*(1+$B$47)</f>
        <v>2.25</v>
      </c>
      <c r="I50" s="1">
        <f>(E50-E49)*H50</f>
        <v>33.75</v>
      </c>
      <c r="J50" s="1"/>
      <c r="K50" s="1">
        <f>(E45-E49)*H50</f>
        <v>-22.5</v>
      </c>
      <c r="L50" s="1">
        <f>I50</f>
        <v>33.75</v>
      </c>
      <c r="M50" s="1">
        <f>I50</f>
        <v>33.75</v>
      </c>
      <c r="N50" s="1">
        <f>I50</f>
        <v>33.75</v>
      </c>
      <c r="O50" s="1">
        <f>I50</f>
        <v>33.75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x14ac:dyDescent="0.3">
      <c r="B51" s="28"/>
      <c r="D51" s="1">
        <f>E50+1</f>
        <v>26</v>
      </c>
      <c r="E51" s="1">
        <f>$B$9</f>
        <v>50</v>
      </c>
      <c r="F51" s="1" t="s">
        <v>11</v>
      </c>
      <c r="G51" s="1" t="str">
        <f>CONCATENATE(F51," (",D51, "-",E51," unités)")</f>
        <v>Tarif moyen nombre (26-50 unités)</v>
      </c>
      <c r="H51" s="1">
        <f t="shared" ref="H51:H53" si="7">H50*(1+$B$47)</f>
        <v>2.0249999999999999</v>
      </c>
      <c r="I51" s="1">
        <f>(E51-E50)*H51</f>
        <v>50.625</v>
      </c>
      <c r="J51" s="1"/>
      <c r="K51" s="1"/>
      <c r="L51" s="1">
        <f>(E45-E50)*H51</f>
        <v>-50.625</v>
      </c>
      <c r="M51" s="1">
        <f>I51</f>
        <v>50.625</v>
      </c>
      <c r="N51" s="1">
        <f>I51</f>
        <v>50.625</v>
      </c>
      <c r="O51" s="1">
        <f>I51</f>
        <v>50.625</v>
      </c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x14ac:dyDescent="0.3">
      <c r="B52" s="28"/>
      <c r="D52" s="1">
        <f t="shared" ref="D52:D54" si="8">E51+1</f>
        <v>51</v>
      </c>
      <c r="E52" s="1">
        <f>$B$10</f>
        <v>75</v>
      </c>
      <c r="F52" s="1" t="s">
        <v>12</v>
      </c>
      <c r="G52" s="1" t="str">
        <f>CONCATENATE(F52," (",D52, "-",E52," unités)")</f>
        <v>Tarif grand nombre (51-75 unités)</v>
      </c>
      <c r="H52" s="1">
        <f t="shared" si="7"/>
        <v>1.8225</v>
      </c>
      <c r="I52" s="1">
        <f>(E52-E51)*H52</f>
        <v>45.5625</v>
      </c>
      <c r="J52" s="1"/>
      <c r="K52" s="1"/>
      <c r="L52" s="1"/>
      <c r="M52" s="1">
        <f>(E45-E51)*H52</f>
        <v>-91.125</v>
      </c>
      <c r="N52" s="1">
        <f>I52</f>
        <v>45.5625</v>
      </c>
      <c r="O52" s="1">
        <f>I52</f>
        <v>45.5625</v>
      </c>
      <c r="Q52" s="12"/>
      <c r="R52" s="17" t="s">
        <v>56</v>
      </c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x14ac:dyDescent="0.3">
      <c r="B53" s="28"/>
      <c r="D53" s="1">
        <f t="shared" si="8"/>
        <v>76</v>
      </c>
      <c r="E53" s="1">
        <f>$B$11</f>
        <v>100</v>
      </c>
      <c r="F53" s="1" t="s">
        <v>13</v>
      </c>
      <c r="G53" s="1" t="str">
        <f>CONCATENATE(F53," (",D53, "-",E53," unités)")</f>
        <v>Tarif super nombre (76-100 unités)</v>
      </c>
      <c r="H53" s="1">
        <f t="shared" si="7"/>
        <v>1.64025</v>
      </c>
      <c r="I53" s="1">
        <f>(E53-E52)*H53</f>
        <v>41.006250000000001</v>
      </c>
      <c r="J53" s="1"/>
      <c r="K53" s="1"/>
      <c r="L53" s="1"/>
      <c r="M53" s="1"/>
      <c r="N53" s="1">
        <f>(E45-E52)*H53</f>
        <v>-123.01875</v>
      </c>
      <c r="O53" s="1">
        <f>I53</f>
        <v>41.006250000000001</v>
      </c>
      <c r="Q53" s="12"/>
      <c r="R53" s="4">
        <f>IF('demande devis formatage'!$B$33=R35,0.1, 0)</f>
        <v>0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x14ac:dyDescent="0.3">
      <c r="B54" s="28"/>
      <c r="D54" s="1">
        <f t="shared" si="8"/>
        <v>101</v>
      </c>
      <c r="E54" s="1"/>
      <c r="F54" s="1" t="s">
        <v>14</v>
      </c>
      <c r="G54" s="1" t="str">
        <f>CONCATENATE(F54," (", "&gt; ",D54, " unités)")</f>
        <v>Tarif maxi nombre (&gt; 101 unités)</v>
      </c>
      <c r="H54" s="1">
        <f>H53*(1+$B$47)</f>
        <v>1.4762250000000001</v>
      </c>
      <c r="I54" s="1">
        <f>(E54-E53)*H54</f>
        <v>-147.6225</v>
      </c>
      <c r="J54" s="1"/>
      <c r="K54" s="1"/>
      <c r="L54" s="1"/>
      <c r="M54" s="1"/>
      <c r="N54" s="1"/>
      <c r="O54" s="1">
        <f>(E45-E53)*H54</f>
        <v>-147.6225</v>
      </c>
      <c r="Q54" s="12"/>
      <c r="R54" s="4">
        <f>IF('demande devis formatage'!$B$34=R38,0.1, 0)</f>
        <v>0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x14ac:dyDescent="0.3">
      <c r="B55" s="28"/>
      <c r="D55" s="1"/>
      <c r="E55" s="1"/>
      <c r="F55" s="1"/>
      <c r="G55" s="1"/>
      <c r="H55" s="1"/>
      <c r="I55" s="5" t="s">
        <v>15</v>
      </c>
      <c r="J55" s="6">
        <f t="shared" ref="J55:O55" si="9">SUM(J49:J54)</f>
        <v>0</v>
      </c>
      <c r="K55" s="6">
        <f t="shared" si="9"/>
        <v>2.5</v>
      </c>
      <c r="L55" s="6">
        <f t="shared" si="9"/>
        <v>8.125</v>
      </c>
      <c r="M55" s="6">
        <f t="shared" si="9"/>
        <v>18.25</v>
      </c>
      <c r="N55" s="6">
        <f t="shared" si="9"/>
        <v>31.918750000000003</v>
      </c>
      <c r="O55" s="6">
        <f t="shared" si="9"/>
        <v>48.321249999999992</v>
      </c>
      <c r="Q55" s="12"/>
      <c r="R55" s="4">
        <f>IF('demande devis formatage'!$B$35=$R$42,0.03, 0)</f>
        <v>0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x14ac:dyDescent="0.3">
      <c r="B56" s="28"/>
      <c r="D56" s="1"/>
      <c r="E56" s="1"/>
      <c r="F56" s="1"/>
      <c r="G56" s="1"/>
      <c r="H56" s="1"/>
      <c r="I56" s="6" t="s">
        <v>16</v>
      </c>
      <c r="J56" s="7" t="e">
        <f>J55/$E45</f>
        <v>#DIV/0!</v>
      </c>
      <c r="K56" s="7" t="e">
        <f t="shared" ref="K56" si="10">K55/$E45</f>
        <v>#DIV/0!</v>
      </c>
      <c r="L56" s="7" t="e">
        <f t="shared" ref="L56" si="11">L55/$E45</f>
        <v>#DIV/0!</v>
      </c>
      <c r="M56" s="7" t="e">
        <f t="shared" ref="M56" si="12">M55/$E45</f>
        <v>#DIV/0!</v>
      </c>
      <c r="N56" s="7" t="e">
        <f t="shared" ref="N56" si="13">N55/$E45</f>
        <v>#DIV/0!</v>
      </c>
      <c r="O56" s="7" t="e">
        <f t="shared" ref="O56" si="14">O55/$E45</f>
        <v>#DIV/0!</v>
      </c>
      <c r="Q56" s="12"/>
      <c r="R56" s="4">
        <f>IF('demande devis formatage'!$B$36=$R$42,0.03, 0)</f>
        <v>0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x14ac:dyDescent="0.3">
      <c r="B57" s="28"/>
      <c r="Q57" s="12"/>
      <c r="R57" s="4">
        <f>IF('demande devis formatage'!$B$37=$R$42,0.03, 0)</f>
        <v>0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25.8" x14ac:dyDescent="0.5">
      <c r="B58" s="28"/>
      <c r="D58" s="123" t="s">
        <v>60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  <c r="Q58" s="12"/>
      <c r="R58" s="4">
        <f>IF('demande devis formatage'!$B$38=$R$42,0.03, 0)</f>
        <v>0</v>
      </c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x14ac:dyDescent="0.3">
      <c r="B59" s="2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2"/>
      <c r="R59" s="4">
        <f>IF('demande devis formatage'!$B$39=$R$42,0.03, 0)</f>
        <v>0</v>
      </c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x14ac:dyDescent="0.3">
      <c r="B60" s="28"/>
      <c r="D60" s="6" t="s">
        <v>73</v>
      </c>
      <c r="E60" s="8">
        <f>'demande devis formatage'!$B$19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Q60" s="12"/>
      <c r="R60" s="4">
        <f>IF('demande devis formatage'!$B$40=R47,0.1, 0)</f>
        <v>0</v>
      </c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x14ac:dyDescent="0.3">
      <c r="A61" s="10" t="s">
        <v>71</v>
      </c>
      <c r="B61" s="24">
        <v>0.16</v>
      </c>
      <c r="D61" s="6"/>
      <c r="E61" s="6" t="str">
        <f>IF(E60&lt;=E64,  G64,         IF(E60&lt;=E65,G65,   IF(E60&lt;=E66,  G66,     IF(E60&lt;=E67, G67,     IF(E60&lt;=E68,G68,        IF(E60&gt;E68,G69))))))</f>
        <v>Tarif unitaire (0-10 unités)</v>
      </c>
      <c r="F61" s="1"/>
      <c r="G61" s="1"/>
      <c r="H61" s="1"/>
      <c r="I61" s="1"/>
      <c r="J61" s="1"/>
      <c r="K61" s="1"/>
      <c r="L61" s="1"/>
      <c r="M61" s="1"/>
      <c r="N61" s="1"/>
      <c r="O61" s="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x14ac:dyDescent="0.3">
      <c r="A62" s="10" t="s">
        <v>72</v>
      </c>
      <c r="B62" s="31">
        <f>$B$4</f>
        <v>-0.1</v>
      </c>
      <c r="D62" s="6" t="s">
        <v>75</v>
      </c>
      <c r="E62" s="7" t="e">
        <f>IF(E61=J63,  J71,         IF(E61=K63,K71,   IF(E61=L63,  L71,     IF(E61=M63, M71,     IF(E61=N63,N71,        IF(E61=O63,O71))))))</f>
        <v>#DIV/0!</v>
      </c>
      <c r="F62" s="1"/>
      <c r="G62" s="1"/>
      <c r="H62" s="1"/>
      <c r="I62" s="1"/>
      <c r="J62" s="1"/>
      <c r="K62" s="1"/>
      <c r="L62" s="1"/>
      <c r="M62" s="1"/>
      <c r="N62" s="1"/>
      <c r="O62" s="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43.2" x14ac:dyDescent="0.3">
      <c r="B63" s="28"/>
      <c r="D63" s="1"/>
      <c r="E63" s="2" t="s">
        <v>18</v>
      </c>
      <c r="F63" s="1"/>
      <c r="G63" s="1" t="s">
        <v>74</v>
      </c>
      <c r="H63" s="2" t="s">
        <v>19</v>
      </c>
      <c r="I63" s="1" t="s">
        <v>9</v>
      </c>
      <c r="J63" s="2" t="str">
        <f>G64</f>
        <v>Tarif unitaire (0-10 unités)</v>
      </c>
      <c r="K63" s="2" t="str">
        <f>G65</f>
        <v>Tarif petit nombre (11-25 unités)</v>
      </c>
      <c r="L63" s="2" t="str">
        <f>G66</f>
        <v>Tarif moyen nombre (26-50 unités)</v>
      </c>
      <c r="M63" s="2" t="str">
        <f>G67</f>
        <v>Tarif grand nombre (51-75 unités)</v>
      </c>
      <c r="N63" s="2" t="str">
        <f>G68</f>
        <v>Tarif super nombre (76-100 unités)</v>
      </c>
      <c r="O63" s="2" t="str">
        <f>G69</f>
        <v>Tarif maxi nombre (&gt; 101 unités)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x14ac:dyDescent="0.3">
      <c r="B64" s="28"/>
      <c r="D64" s="1">
        <v>0</v>
      </c>
      <c r="E64" s="1">
        <f>$B$7</f>
        <v>10</v>
      </c>
      <c r="F64" s="1" t="s">
        <v>3</v>
      </c>
      <c r="G64" s="1" t="str">
        <f>CONCATENATE(F64," (",D64, "-",E64," unités)")</f>
        <v>Tarif unitaire (0-10 unités)</v>
      </c>
      <c r="H64" s="1">
        <f>B61</f>
        <v>0.16</v>
      </c>
      <c r="I64" s="1">
        <f>(E64-D64)*H64</f>
        <v>1.6</v>
      </c>
      <c r="J64" s="1">
        <f>(E60-0)*H64</f>
        <v>0</v>
      </c>
      <c r="K64" s="1">
        <f>I64</f>
        <v>1.6</v>
      </c>
      <c r="L64" s="1">
        <f>I64</f>
        <v>1.6</v>
      </c>
      <c r="M64" s="1">
        <f>I64</f>
        <v>1.6</v>
      </c>
      <c r="N64" s="1">
        <f>I64</f>
        <v>1.6</v>
      </c>
      <c r="O64" s="1">
        <f>I64</f>
        <v>1.6</v>
      </c>
    </row>
    <row r="65" spans="1:15" x14ac:dyDescent="0.3">
      <c r="B65" s="28"/>
      <c r="D65" s="1">
        <f>E64+1</f>
        <v>11</v>
      </c>
      <c r="E65" s="1">
        <f>$B$8</f>
        <v>25</v>
      </c>
      <c r="F65" s="1" t="s">
        <v>10</v>
      </c>
      <c r="G65" s="1" t="str">
        <f>CONCATENATE(F65," (",D65, "-",E65," unités)")</f>
        <v>Tarif petit nombre (11-25 unités)</v>
      </c>
      <c r="H65" s="1">
        <f>H64*(1+$B$62)</f>
        <v>0.14400000000000002</v>
      </c>
      <c r="I65" s="1">
        <f>(E65-E64)*H65</f>
        <v>2.16</v>
      </c>
      <c r="J65" s="1"/>
      <c r="K65" s="1">
        <f>(E60-E64)*H65</f>
        <v>-1.4400000000000002</v>
      </c>
      <c r="L65" s="1">
        <f>I65</f>
        <v>2.16</v>
      </c>
      <c r="M65" s="1">
        <f>I65</f>
        <v>2.16</v>
      </c>
      <c r="N65" s="1">
        <f>I65</f>
        <v>2.16</v>
      </c>
      <c r="O65" s="1">
        <f>I65</f>
        <v>2.16</v>
      </c>
    </row>
    <row r="66" spans="1:15" x14ac:dyDescent="0.3">
      <c r="B66" s="28"/>
      <c r="D66" s="1">
        <f>E65+1</f>
        <v>26</v>
      </c>
      <c r="E66" s="1">
        <f>$B$9</f>
        <v>50</v>
      </c>
      <c r="F66" s="1" t="s">
        <v>11</v>
      </c>
      <c r="G66" s="1" t="str">
        <f>CONCATENATE(F66," (",D66, "-",E66," unités)")</f>
        <v>Tarif moyen nombre (26-50 unités)</v>
      </c>
      <c r="H66" s="1">
        <f t="shared" ref="H66:H69" si="15">H65*(1+$B$62)</f>
        <v>0.12960000000000002</v>
      </c>
      <c r="I66" s="1">
        <f>(E66-E65)*H66</f>
        <v>3.2400000000000007</v>
      </c>
      <c r="J66" s="1"/>
      <c r="K66" s="1"/>
      <c r="L66" s="1">
        <f>(E60-E65)*H66</f>
        <v>-3.2400000000000007</v>
      </c>
      <c r="M66" s="1">
        <f>I66</f>
        <v>3.2400000000000007</v>
      </c>
      <c r="N66" s="1">
        <f>I66</f>
        <v>3.2400000000000007</v>
      </c>
      <c r="O66" s="1">
        <f>I66</f>
        <v>3.2400000000000007</v>
      </c>
    </row>
    <row r="67" spans="1:15" x14ac:dyDescent="0.3">
      <c r="B67" s="28"/>
      <c r="D67" s="1">
        <f t="shared" ref="D67:D69" si="16">E66+1</f>
        <v>51</v>
      </c>
      <c r="E67" s="1">
        <f>$B$10</f>
        <v>75</v>
      </c>
      <c r="F67" s="1" t="s">
        <v>12</v>
      </c>
      <c r="G67" s="1" t="str">
        <f>CONCATENATE(F67," (",D67, "-",E67," unités)")</f>
        <v>Tarif grand nombre (51-75 unités)</v>
      </c>
      <c r="H67" s="1">
        <f t="shared" si="15"/>
        <v>0.11664000000000002</v>
      </c>
      <c r="I67" s="1">
        <f>(E67-E66)*H67</f>
        <v>2.9160000000000004</v>
      </c>
      <c r="J67" s="1"/>
      <c r="K67" s="1"/>
      <c r="L67" s="1"/>
      <c r="M67" s="1">
        <f>(E60-E66)*H67</f>
        <v>-5.8320000000000007</v>
      </c>
      <c r="N67" s="1">
        <f>I67</f>
        <v>2.9160000000000004</v>
      </c>
      <c r="O67" s="1">
        <f>I67</f>
        <v>2.9160000000000004</v>
      </c>
    </row>
    <row r="68" spans="1:15" x14ac:dyDescent="0.3">
      <c r="B68" s="28"/>
      <c r="D68" s="1">
        <f t="shared" si="16"/>
        <v>76</v>
      </c>
      <c r="E68" s="1">
        <f>$B$11</f>
        <v>100</v>
      </c>
      <c r="F68" s="1" t="s">
        <v>13</v>
      </c>
      <c r="G68" s="1" t="str">
        <f>CONCATENATE(F68," (",D68, "-",E68," unités)")</f>
        <v>Tarif super nombre (76-100 unités)</v>
      </c>
      <c r="H68" s="1">
        <f t="shared" si="15"/>
        <v>0.10497600000000003</v>
      </c>
      <c r="I68" s="1">
        <f>(E68-E67)*H68</f>
        <v>2.6244000000000005</v>
      </c>
      <c r="J68" s="1"/>
      <c r="K68" s="1"/>
      <c r="L68" s="1"/>
      <c r="M68" s="1"/>
      <c r="N68" s="1">
        <f>(E60-E67)*H68</f>
        <v>-7.8732000000000024</v>
      </c>
      <c r="O68" s="1">
        <f>I68</f>
        <v>2.6244000000000005</v>
      </c>
    </row>
    <row r="69" spans="1:15" x14ac:dyDescent="0.3">
      <c r="B69" s="28"/>
      <c r="D69" s="1">
        <f t="shared" si="16"/>
        <v>101</v>
      </c>
      <c r="E69" s="1"/>
      <c r="F69" s="1" t="s">
        <v>14</v>
      </c>
      <c r="G69" s="1" t="str">
        <f>CONCATENATE(F69," (", "&gt; ",D69, " unités)")</f>
        <v>Tarif maxi nombre (&gt; 101 unités)</v>
      </c>
      <c r="H69" s="1">
        <f t="shared" si="15"/>
        <v>9.4478400000000032E-2</v>
      </c>
      <c r="I69" s="1">
        <f>(E69-E68)*H69</f>
        <v>-9.4478400000000029</v>
      </c>
      <c r="J69" s="1"/>
      <c r="K69" s="1"/>
      <c r="L69" s="1"/>
      <c r="M69" s="1"/>
      <c r="N69" s="1"/>
      <c r="O69" s="1">
        <f>(E60-E68)*H69</f>
        <v>-9.4478400000000029</v>
      </c>
    </row>
    <row r="70" spans="1:15" x14ac:dyDescent="0.3">
      <c r="B70" s="28"/>
      <c r="D70" s="1"/>
      <c r="E70" s="1"/>
      <c r="F70" s="1"/>
      <c r="G70" s="1"/>
      <c r="H70" s="1"/>
      <c r="I70" s="5" t="s">
        <v>15</v>
      </c>
      <c r="J70" s="6">
        <f t="shared" ref="J70:O70" si="17">SUM(J64:J69)</f>
        <v>0</v>
      </c>
      <c r="K70" s="6">
        <f t="shared" si="17"/>
        <v>0.15999999999999992</v>
      </c>
      <c r="L70" s="6">
        <f t="shared" si="17"/>
        <v>0.51999999999999957</v>
      </c>
      <c r="M70" s="6">
        <f t="shared" si="17"/>
        <v>1.1680000000000001</v>
      </c>
      <c r="N70" s="6">
        <f t="shared" si="17"/>
        <v>2.042799999999998</v>
      </c>
      <c r="O70" s="6">
        <f t="shared" si="17"/>
        <v>3.0925599999999989</v>
      </c>
    </row>
    <row r="71" spans="1:15" x14ac:dyDescent="0.3">
      <c r="B71" s="28"/>
      <c r="D71" s="1"/>
      <c r="E71" s="1"/>
      <c r="F71" s="1"/>
      <c r="G71" s="1"/>
      <c r="H71" s="1"/>
      <c r="I71" s="6" t="s">
        <v>16</v>
      </c>
      <c r="J71" s="7" t="e">
        <f>J70/$E60</f>
        <v>#DIV/0!</v>
      </c>
      <c r="K71" s="7" t="e">
        <f t="shared" ref="K71" si="18">K70/$E60</f>
        <v>#DIV/0!</v>
      </c>
      <c r="L71" s="7" t="e">
        <f t="shared" ref="L71" si="19">L70/$E60</f>
        <v>#DIV/0!</v>
      </c>
      <c r="M71" s="7" t="e">
        <f t="shared" ref="M71" si="20">M70/$E60</f>
        <v>#DIV/0!</v>
      </c>
      <c r="N71" s="7" t="e">
        <f t="shared" ref="N71" si="21">N70/$E60</f>
        <v>#DIV/0!</v>
      </c>
      <c r="O71" s="7" t="e">
        <f>O70/$E60</f>
        <v>#DIV/0!</v>
      </c>
    </row>
    <row r="72" spans="1:15" x14ac:dyDescent="0.3">
      <c r="B72" s="28"/>
    </row>
    <row r="73" spans="1:15" ht="25.8" x14ac:dyDescent="0.5">
      <c r="B73" s="28"/>
      <c r="D73" s="123" t="s">
        <v>61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5"/>
    </row>
    <row r="74" spans="1:15" x14ac:dyDescent="0.3">
      <c r="B74" s="2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B75" s="28"/>
      <c r="D75" s="6" t="s">
        <v>73</v>
      </c>
      <c r="E75" s="8">
        <f>'demande devis formatage'!$B$20</f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10" t="s">
        <v>71</v>
      </c>
      <c r="B76" s="24">
        <v>3.5</v>
      </c>
      <c r="D76" s="6"/>
      <c r="E76" s="6" t="str">
        <f>IF(E75&lt;=E79,  G79,         IF(E75&lt;=E80,G80,   IF(E75&lt;=E81,  G81,     IF(E75&lt;=E82, G82,     IF(E75&lt;=E83,G83,        IF(E75&gt;E83,G84))))))</f>
        <v>Tarif unitaire (0-10 unités)</v>
      </c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10" t="s">
        <v>72</v>
      </c>
      <c r="B77" s="31">
        <f>$B$4</f>
        <v>-0.1</v>
      </c>
      <c r="D77" s="6" t="s">
        <v>75</v>
      </c>
      <c r="E77" s="7" t="e">
        <f>IF(E76=J78,  J86,         IF(E76=K78,K86,   IF(E76=L78,  L86,     IF(E76=M78, M86,     IF(E76=N78,N86,        IF(E76=O78,O86))))))</f>
        <v>#DIV/0!</v>
      </c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43.2" x14ac:dyDescent="0.3">
      <c r="B78" s="28"/>
      <c r="D78" s="1"/>
      <c r="E78" s="2" t="s">
        <v>18</v>
      </c>
      <c r="F78" s="1"/>
      <c r="G78" s="1" t="s">
        <v>74</v>
      </c>
      <c r="H78" s="2" t="s">
        <v>19</v>
      </c>
      <c r="I78" s="1" t="s">
        <v>9</v>
      </c>
      <c r="J78" s="2" t="str">
        <f>G79</f>
        <v>Tarif unitaire (0-10 unités)</v>
      </c>
      <c r="K78" s="2" t="str">
        <f>G80</f>
        <v>Tarif petit nombre (11-25 unités)</v>
      </c>
      <c r="L78" s="2" t="str">
        <f>G81</f>
        <v>Tarif moyen nombre (26-50 unités)</v>
      </c>
      <c r="M78" s="2" t="str">
        <f>G82</f>
        <v>Tarif grand nombre (51-75 unités)</v>
      </c>
      <c r="N78" s="2" t="str">
        <f>G83</f>
        <v>Tarif super nombre (76-100 unités)</v>
      </c>
      <c r="O78" s="2" t="str">
        <f>G84</f>
        <v>Tarif maxi nombre (&gt; 101 unités)</v>
      </c>
    </row>
    <row r="79" spans="1:15" x14ac:dyDescent="0.3">
      <c r="B79" s="28"/>
      <c r="D79" s="1">
        <v>0</v>
      </c>
      <c r="E79" s="1">
        <f>$B$7</f>
        <v>10</v>
      </c>
      <c r="F79" s="1" t="s">
        <v>3</v>
      </c>
      <c r="G79" s="1" t="str">
        <f>CONCATENATE(F79," (",D79, "-",E79," unités)")</f>
        <v>Tarif unitaire (0-10 unités)</v>
      </c>
      <c r="H79" s="1">
        <f>B76</f>
        <v>3.5</v>
      </c>
      <c r="I79" s="1">
        <f>(E79-D79)*H79</f>
        <v>35</v>
      </c>
      <c r="J79" s="1">
        <f>(E75-0)*H79</f>
        <v>0</v>
      </c>
      <c r="K79" s="1">
        <f>I79</f>
        <v>35</v>
      </c>
      <c r="L79" s="1">
        <f>I79</f>
        <v>35</v>
      </c>
      <c r="M79" s="1">
        <f>I79</f>
        <v>35</v>
      </c>
      <c r="N79" s="1">
        <f>I79</f>
        <v>35</v>
      </c>
      <c r="O79" s="1">
        <f>I79</f>
        <v>35</v>
      </c>
    </row>
    <row r="80" spans="1:15" x14ac:dyDescent="0.3">
      <c r="B80" s="28"/>
      <c r="D80" s="1">
        <f>E79+1</f>
        <v>11</v>
      </c>
      <c r="E80" s="1">
        <f>$B$8</f>
        <v>25</v>
      </c>
      <c r="F80" s="1" t="s">
        <v>10</v>
      </c>
      <c r="G80" s="1" t="str">
        <f>CONCATENATE(F80," (",D80, "-",E80," unités)")</f>
        <v>Tarif petit nombre (11-25 unités)</v>
      </c>
      <c r="H80" s="1">
        <f>H79*(1+$B$77)</f>
        <v>3.15</v>
      </c>
      <c r="I80" s="1">
        <f>(E80-E79)*H80</f>
        <v>47.25</v>
      </c>
      <c r="J80" s="1"/>
      <c r="K80" s="1">
        <f>(E75-E79)*H80</f>
        <v>-31.5</v>
      </c>
      <c r="L80" s="1">
        <f>I80</f>
        <v>47.25</v>
      </c>
      <c r="M80" s="1">
        <f>I80</f>
        <v>47.25</v>
      </c>
      <c r="N80" s="1">
        <f>I80</f>
        <v>47.25</v>
      </c>
      <c r="O80" s="1">
        <f>I80</f>
        <v>47.25</v>
      </c>
    </row>
    <row r="81" spans="1:15" x14ac:dyDescent="0.3">
      <c r="B81" s="28"/>
      <c r="D81" s="1">
        <f>E80+1</f>
        <v>26</v>
      </c>
      <c r="E81" s="1">
        <f>$B$9</f>
        <v>50</v>
      </c>
      <c r="F81" s="1" t="s">
        <v>11</v>
      </c>
      <c r="G81" s="1" t="str">
        <f>CONCATENATE(F81," (",D81, "-",E81," unités)")</f>
        <v>Tarif moyen nombre (26-50 unités)</v>
      </c>
      <c r="H81" s="1">
        <f t="shared" ref="H81:H83" si="22">H80*(1+$B$77)</f>
        <v>2.835</v>
      </c>
      <c r="I81" s="1">
        <f>(E81-E80)*H81</f>
        <v>70.875</v>
      </c>
      <c r="J81" s="1"/>
      <c r="K81" s="1"/>
      <c r="L81" s="1">
        <f>(E75-E80)*H81</f>
        <v>-70.875</v>
      </c>
      <c r="M81" s="1">
        <f>I81</f>
        <v>70.875</v>
      </c>
      <c r="N81" s="1">
        <f>I81</f>
        <v>70.875</v>
      </c>
      <c r="O81" s="1">
        <f>I81</f>
        <v>70.875</v>
      </c>
    </row>
    <row r="82" spans="1:15" x14ac:dyDescent="0.3">
      <c r="B82" s="28"/>
      <c r="D82" s="1">
        <f t="shared" ref="D82:D84" si="23">E81+1</f>
        <v>51</v>
      </c>
      <c r="E82" s="1">
        <f>$B$10</f>
        <v>75</v>
      </c>
      <c r="F82" s="1" t="s">
        <v>12</v>
      </c>
      <c r="G82" s="1" t="str">
        <f>CONCATENATE(F82," (",D82, "-",E82," unités)")</f>
        <v>Tarif grand nombre (51-75 unités)</v>
      </c>
      <c r="H82" s="1">
        <f t="shared" si="22"/>
        <v>2.5514999999999999</v>
      </c>
      <c r="I82" s="1">
        <f>(E82-E81)*H82</f>
        <v>63.787499999999994</v>
      </c>
      <c r="J82" s="1"/>
      <c r="K82" s="1"/>
      <c r="L82" s="1"/>
      <c r="M82" s="1">
        <f>(E75-E81)*H82</f>
        <v>-127.57499999999999</v>
      </c>
      <c r="N82" s="1">
        <f>I82</f>
        <v>63.787499999999994</v>
      </c>
      <c r="O82" s="1">
        <f>I82</f>
        <v>63.787499999999994</v>
      </c>
    </row>
    <row r="83" spans="1:15" x14ac:dyDescent="0.3">
      <c r="B83" s="28"/>
      <c r="D83" s="1">
        <f t="shared" si="23"/>
        <v>76</v>
      </c>
      <c r="E83" s="1">
        <f>$B$11</f>
        <v>100</v>
      </c>
      <c r="F83" s="1" t="s">
        <v>13</v>
      </c>
      <c r="G83" s="1" t="str">
        <f>CONCATENATE(F83," (",D83, "-",E83," unités)")</f>
        <v>Tarif super nombre (76-100 unités)</v>
      </c>
      <c r="H83" s="1">
        <f t="shared" si="22"/>
        <v>2.2963499999999999</v>
      </c>
      <c r="I83" s="1">
        <f>(E83-E82)*H83</f>
        <v>57.408749999999998</v>
      </c>
      <c r="J83" s="1"/>
      <c r="K83" s="1"/>
      <c r="L83" s="1"/>
      <c r="M83" s="1"/>
      <c r="N83" s="1">
        <f>(E75-E82)*H83</f>
        <v>-172.22624999999999</v>
      </c>
      <c r="O83" s="1">
        <f>I83</f>
        <v>57.408749999999998</v>
      </c>
    </row>
    <row r="84" spans="1:15" x14ac:dyDescent="0.3">
      <c r="B84" s="28"/>
      <c r="D84" s="1">
        <f t="shared" si="23"/>
        <v>101</v>
      </c>
      <c r="E84" s="1"/>
      <c r="F84" s="1" t="s">
        <v>14</v>
      </c>
      <c r="G84" s="1" t="str">
        <f>CONCATENATE(F84," (", "&gt; ",D84, " unités)")</f>
        <v>Tarif maxi nombre (&gt; 101 unités)</v>
      </c>
      <c r="H84" s="1">
        <f>H83*(1+$B$77)</f>
        <v>2.0667149999999999</v>
      </c>
      <c r="I84" s="1">
        <f>(E84-E83)*H84</f>
        <v>-206.67149999999998</v>
      </c>
      <c r="J84" s="1"/>
      <c r="K84" s="1"/>
      <c r="L84" s="1"/>
      <c r="M84" s="1"/>
      <c r="N84" s="1"/>
      <c r="O84" s="1">
        <f>(E75-E83)*H84</f>
        <v>-206.67149999999998</v>
      </c>
    </row>
    <row r="85" spans="1:15" x14ac:dyDescent="0.3">
      <c r="B85" s="28"/>
      <c r="D85" s="1"/>
      <c r="E85" s="1"/>
      <c r="F85" s="1"/>
      <c r="G85" s="1"/>
      <c r="H85" s="1"/>
      <c r="I85" s="5" t="s">
        <v>15</v>
      </c>
      <c r="J85" s="6">
        <f t="shared" ref="J85:O85" si="24">SUM(J79:J84)</f>
        <v>0</v>
      </c>
      <c r="K85" s="6">
        <f t="shared" si="24"/>
        <v>3.5</v>
      </c>
      <c r="L85" s="6">
        <f t="shared" si="24"/>
        <v>11.375</v>
      </c>
      <c r="M85" s="6">
        <f t="shared" si="24"/>
        <v>25.550000000000011</v>
      </c>
      <c r="N85" s="6">
        <f t="shared" si="24"/>
        <v>44.686250000000001</v>
      </c>
      <c r="O85" s="6">
        <f t="shared" si="24"/>
        <v>67.649749999999983</v>
      </c>
    </row>
    <row r="86" spans="1:15" x14ac:dyDescent="0.3">
      <c r="B86" s="28"/>
      <c r="D86" s="1"/>
      <c r="E86" s="1"/>
      <c r="F86" s="1"/>
      <c r="G86" s="1"/>
      <c r="H86" s="1"/>
      <c r="I86" s="6" t="s">
        <v>16</v>
      </c>
      <c r="J86" s="7" t="e">
        <f>J85/$E75</f>
        <v>#DIV/0!</v>
      </c>
      <c r="K86" s="7" t="e">
        <f t="shared" ref="K86" si="25">K85/$E75</f>
        <v>#DIV/0!</v>
      </c>
      <c r="L86" s="7" t="e">
        <f t="shared" ref="L86" si="26">L85/$E75</f>
        <v>#DIV/0!</v>
      </c>
      <c r="M86" s="7" t="e">
        <f t="shared" ref="M86" si="27">M85/$E75</f>
        <v>#DIV/0!</v>
      </c>
      <c r="N86" s="7" t="e">
        <f t="shared" ref="N86" si="28">N85/$E75</f>
        <v>#DIV/0!</v>
      </c>
      <c r="O86" s="7" t="e">
        <f>O85/$E75</f>
        <v>#DIV/0!</v>
      </c>
    </row>
    <row r="87" spans="1:15" x14ac:dyDescent="0.3">
      <c r="B87" s="28"/>
    </row>
    <row r="88" spans="1:15" ht="25.8" x14ac:dyDescent="0.5">
      <c r="B88" s="28"/>
      <c r="D88" s="123" t="s">
        <v>62</v>
      </c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5"/>
    </row>
    <row r="89" spans="1:15" x14ac:dyDescent="0.3">
      <c r="B89" s="28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">
      <c r="B90" s="28"/>
      <c r="D90" s="6" t="s">
        <v>73</v>
      </c>
      <c r="E90" s="8">
        <f>'demande devis formatage'!$B$21</f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10" t="s">
        <v>71</v>
      </c>
      <c r="B91" s="24">
        <v>1.5</v>
      </c>
      <c r="D91" s="6"/>
      <c r="E91" s="6" t="str">
        <f>IF(E90&lt;=E94,  G94,         IF(E90&lt;=E95,G95,   IF(E90&lt;=E96,  G96,     IF(E90&lt;=E97, G97,     IF(E90&lt;=E98,G98,        IF(E90&gt;E98,G99))))))</f>
        <v>Tarif unitaire (0-10 unités)</v>
      </c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">
      <c r="A92" s="10" t="s">
        <v>72</v>
      </c>
      <c r="B92" s="31">
        <f>$B$4</f>
        <v>-0.1</v>
      </c>
      <c r="D92" s="6" t="s">
        <v>75</v>
      </c>
      <c r="E92" s="7" t="e">
        <f>IF(E91=J93,  J101,         IF(E91=K93,K101,   IF(E91=L93,  L101,     IF(E91=M93, M101,     IF(E91=N93,N101,        IF(E91=O93,O101))))))</f>
        <v>#DIV/0!</v>
      </c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43.2" x14ac:dyDescent="0.3">
      <c r="B93" s="28"/>
      <c r="D93" s="1"/>
      <c r="E93" s="2" t="s">
        <v>18</v>
      </c>
      <c r="F93" s="1"/>
      <c r="G93" s="1" t="s">
        <v>74</v>
      </c>
      <c r="H93" s="2" t="s">
        <v>19</v>
      </c>
      <c r="I93" s="1" t="s">
        <v>9</v>
      </c>
      <c r="J93" s="2" t="str">
        <f>G94</f>
        <v>Tarif unitaire (0-10 unités)</v>
      </c>
      <c r="K93" s="2" t="str">
        <f>G95</f>
        <v>Tarif petit nombre (11-25 unités)</v>
      </c>
      <c r="L93" s="2" t="str">
        <f>G96</f>
        <v>Tarif moyen nombre (26-50 unités)</v>
      </c>
      <c r="M93" s="2" t="str">
        <f>G97</f>
        <v>Tarif grand nombre (51-75 unités)</v>
      </c>
      <c r="N93" s="2" t="str">
        <f>G98</f>
        <v>Tarif super nombre (76-100 unités)</v>
      </c>
      <c r="O93" s="2" t="str">
        <f>G99</f>
        <v>Tarif maxi nombre (&gt; 101 unités)</v>
      </c>
    </row>
    <row r="94" spans="1:15" x14ac:dyDescent="0.3">
      <c r="B94" s="28"/>
      <c r="D94" s="1">
        <v>0</v>
      </c>
      <c r="E94" s="1">
        <f>$B$7</f>
        <v>10</v>
      </c>
      <c r="F94" s="1" t="s">
        <v>3</v>
      </c>
      <c r="G94" s="1" t="str">
        <f>CONCATENATE(F94," (",D94, "-",E94," unités)")</f>
        <v>Tarif unitaire (0-10 unités)</v>
      </c>
      <c r="H94" s="1">
        <f>B91</f>
        <v>1.5</v>
      </c>
      <c r="I94" s="1">
        <f>(E94-D94)*H94</f>
        <v>15</v>
      </c>
      <c r="J94" s="1">
        <f>(E90-0)*H94</f>
        <v>0</v>
      </c>
      <c r="K94" s="1">
        <f>I94</f>
        <v>15</v>
      </c>
      <c r="L94" s="1">
        <f>I94</f>
        <v>15</v>
      </c>
      <c r="M94" s="1">
        <f>I94</f>
        <v>15</v>
      </c>
      <c r="N94" s="1">
        <f>I94</f>
        <v>15</v>
      </c>
      <c r="O94" s="1">
        <f>I94</f>
        <v>15</v>
      </c>
    </row>
    <row r="95" spans="1:15" x14ac:dyDescent="0.3">
      <c r="B95" s="28"/>
      <c r="D95" s="1">
        <f>E94+1</f>
        <v>11</v>
      </c>
      <c r="E95" s="1">
        <f>$B$8</f>
        <v>25</v>
      </c>
      <c r="F95" s="1" t="s">
        <v>10</v>
      </c>
      <c r="G95" s="1" t="str">
        <f>CONCATENATE(F95," (",D95, "-",E95," unités)")</f>
        <v>Tarif petit nombre (11-25 unités)</v>
      </c>
      <c r="H95" s="1">
        <f>H94*(1+$B$92)</f>
        <v>1.35</v>
      </c>
      <c r="I95" s="1">
        <f>(E95-E94)*H95</f>
        <v>20.25</v>
      </c>
      <c r="J95" s="1"/>
      <c r="K95" s="1">
        <f>(E90-E94)*H95</f>
        <v>-13.5</v>
      </c>
      <c r="L95" s="1">
        <f>I95</f>
        <v>20.25</v>
      </c>
      <c r="M95" s="1">
        <f>I95</f>
        <v>20.25</v>
      </c>
      <c r="N95" s="1">
        <f>I95</f>
        <v>20.25</v>
      </c>
      <c r="O95" s="1">
        <f>I95</f>
        <v>20.25</v>
      </c>
    </row>
    <row r="96" spans="1:15" x14ac:dyDescent="0.3">
      <c r="B96" s="28"/>
      <c r="D96" s="1">
        <f>E95+1</f>
        <v>26</v>
      </c>
      <c r="E96" s="1">
        <f>$B$9</f>
        <v>50</v>
      </c>
      <c r="F96" s="1" t="s">
        <v>11</v>
      </c>
      <c r="G96" s="1" t="str">
        <f>CONCATENATE(F96," (",D96, "-",E96," unités)")</f>
        <v>Tarif moyen nombre (26-50 unités)</v>
      </c>
      <c r="H96" s="1">
        <f t="shared" ref="H96:H99" si="29">H95*(1+$B$92)</f>
        <v>1.2150000000000001</v>
      </c>
      <c r="I96" s="1">
        <f>(E96-E95)*H96</f>
        <v>30.375000000000004</v>
      </c>
      <c r="J96" s="1"/>
      <c r="K96" s="1"/>
      <c r="L96" s="1">
        <f>(E90-E95)*H96</f>
        <v>-30.375000000000004</v>
      </c>
      <c r="M96" s="1">
        <f>I96</f>
        <v>30.375000000000004</v>
      </c>
      <c r="N96" s="1">
        <f>I96</f>
        <v>30.375000000000004</v>
      </c>
      <c r="O96" s="1">
        <f>I96</f>
        <v>30.375000000000004</v>
      </c>
    </row>
    <row r="97" spans="1:15" x14ac:dyDescent="0.3">
      <c r="B97" s="28"/>
      <c r="D97" s="1">
        <f t="shared" ref="D97:D99" si="30">E96+1</f>
        <v>51</v>
      </c>
      <c r="E97" s="1">
        <f>$B$10</f>
        <v>75</v>
      </c>
      <c r="F97" s="1" t="s">
        <v>12</v>
      </c>
      <c r="G97" s="1" t="str">
        <f>CONCATENATE(F97," (",D97, "-",E97," unités)")</f>
        <v>Tarif grand nombre (51-75 unités)</v>
      </c>
      <c r="H97" s="1">
        <f t="shared" si="29"/>
        <v>1.0935000000000001</v>
      </c>
      <c r="I97" s="1">
        <f>(E97-E96)*H97</f>
        <v>27.337500000000002</v>
      </c>
      <c r="J97" s="1"/>
      <c r="K97" s="1"/>
      <c r="L97" s="1"/>
      <c r="M97" s="1">
        <f>(E90-E96)*H97</f>
        <v>-54.675000000000004</v>
      </c>
      <c r="N97" s="1">
        <f>I97</f>
        <v>27.337500000000002</v>
      </c>
      <c r="O97" s="1">
        <f>I97</f>
        <v>27.337500000000002</v>
      </c>
    </row>
    <row r="98" spans="1:15" x14ac:dyDescent="0.3">
      <c r="B98" s="28"/>
      <c r="D98" s="1">
        <f t="shared" si="30"/>
        <v>76</v>
      </c>
      <c r="E98" s="1">
        <f>$B$11</f>
        <v>100</v>
      </c>
      <c r="F98" s="1" t="s">
        <v>13</v>
      </c>
      <c r="G98" s="1" t="str">
        <f>CONCATENATE(F98," (",D98, "-",E98," unités)")</f>
        <v>Tarif super nombre (76-100 unités)</v>
      </c>
      <c r="H98" s="1">
        <f t="shared" si="29"/>
        <v>0.98415000000000019</v>
      </c>
      <c r="I98" s="1">
        <f>(E98-E97)*H98</f>
        <v>24.603750000000005</v>
      </c>
      <c r="J98" s="1"/>
      <c r="K98" s="1"/>
      <c r="L98" s="1"/>
      <c r="M98" s="1"/>
      <c r="N98" s="1">
        <f>(E90-E97)*H98</f>
        <v>-73.811250000000015</v>
      </c>
      <c r="O98" s="1">
        <f>I98</f>
        <v>24.603750000000005</v>
      </c>
    </row>
    <row r="99" spans="1:15" x14ac:dyDescent="0.3">
      <c r="B99" s="28"/>
      <c r="D99" s="1">
        <f t="shared" si="30"/>
        <v>101</v>
      </c>
      <c r="E99" s="1"/>
      <c r="F99" s="1" t="s">
        <v>14</v>
      </c>
      <c r="G99" s="1" t="str">
        <f>CONCATENATE(F99," (", "&gt; ",D99, " unités)")</f>
        <v>Tarif maxi nombre (&gt; 101 unités)</v>
      </c>
      <c r="H99" s="1">
        <f t="shared" si="29"/>
        <v>0.88573500000000016</v>
      </c>
      <c r="I99" s="1">
        <f>(E99-E98)*H99</f>
        <v>-88.57350000000001</v>
      </c>
      <c r="J99" s="1"/>
      <c r="K99" s="1"/>
      <c r="L99" s="1"/>
      <c r="M99" s="1"/>
      <c r="N99" s="1"/>
      <c r="O99" s="1">
        <f>(E90-E98)*H99</f>
        <v>-88.57350000000001</v>
      </c>
    </row>
    <row r="100" spans="1:15" x14ac:dyDescent="0.3">
      <c r="B100" s="28"/>
      <c r="D100" s="1"/>
      <c r="E100" s="1"/>
      <c r="F100" s="1"/>
      <c r="G100" s="1"/>
      <c r="H100" s="1"/>
      <c r="I100" s="5" t="s">
        <v>15</v>
      </c>
      <c r="J100" s="6">
        <f t="shared" ref="J100:O100" si="31">SUM(J94:J99)</f>
        <v>0</v>
      </c>
      <c r="K100" s="6">
        <f t="shared" si="31"/>
        <v>1.5</v>
      </c>
      <c r="L100" s="6">
        <f t="shared" si="31"/>
        <v>4.8749999999999964</v>
      </c>
      <c r="M100" s="6">
        <f t="shared" si="31"/>
        <v>10.949999999999996</v>
      </c>
      <c r="N100" s="6">
        <f t="shared" si="31"/>
        <v>19.15124999999999</v>
      </c>
      <c r="O100" s="6">
        <f t="shared" si="31"/>
        <v>28.992750000000001</v>
      </c>
    </row>
    <row r="101" spans="1:15" x14ac:dyDescent="0.3">
      <c r="B101" s="28"/>
      <c r="D101" s="1"/>
      <c r="E101" s="1"/>
      <c r="F101" s="1"/>
      <c r="G101" s="1"/>
      <c r="H101" s="1"/>
      <c r="I101" s="6" t="s">
        <v>16</v>
      </c>
      <c r="J101" s="7" t="e">
        <f>J100/$E90</f>
        <v>#DIV/0!</v>
      </c>
      <c r="K101" s="7" t="e">
        <f t="shared" ref="K101" si="32">K100/$E90</f>
        <v>#DIV/0!</v>
      </c>
      <c r="L101" s="7" t="e">
        <f t="shared" ref="L101" si="33">L100/$E90</f>
        <v>#DIV/0!</v>
      </c>
      <c r="M101" s="7" t="e">
        <f t="shared" ref="M101" si="34">M100/$E90</f>
        <v>#DIV/0!</v>
      </c>
      <c r="N101" s="7" t="e">
        <f t="shared" ref="N101" si="35">N100/$E90</f>
        <v>#DIV/0!</v>
      </c>
      <c r="O101" s="7" t="e">
        <f>O100/$E90</f>
        <v>#DIV/0!</v>
      </c>
    </row>
    <row r="102" spans="1:15" x14ac:dyDescent="0.3">
      <c r="B102" s="28"/>
    </row>
    <row r="103" spans="1:15" ht="25.8" x14ac:dyDescent="0.5">
      <c r="B103" s="28"/>
      <c r="D103" s="123" t="s">
        <v>63</v>
      </c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5"/>
    </row>
    <row r="104" spans="1:15" x14ac:dyDescent="0.3">
      <c r="B104" s="2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B105" s="28"/>
      <c r="D105" s="6" t="s">
        <v>73</v>
      </c>
      <c r="E105" s="8">
        <f>'demande devis formatage'!$B$22</f>
        <v>0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">
      <c r="A106" s="10" t="s">
        <v>71</v>
      </c>
      <c r="B106" s="24">
        <v>2.2999999999999998</v>
      </c>
      <c r="D106" s="6"/>
      <c r="E106" s="6" t="str">
        <f>IF(E105&lt;=E109,  G109,         IF(E105&lt;=E110,G110,   IF(E105&lt;=E111,  G111,     IF(E105&lt;=E112, G112,     IF(E105&lt;=E113,G113,        IF(E105&gt;E113,G114))))))</f>
        <v>Tarif unitaire (0-10 unités)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">
      <c r="A107" s="10" t="s">
        <v>72</v>
      </c>
      <c r="B107" s="31">
        <f>$B$4</f>
        <v>-0.1</v>
      </c>
      <c r="D107" s="6" t="s">
        <v>75</v>
      </c>
      <c r="E107" s="7" t="e">
        <f>IF(E106=J108,  J116,         IF(E106=K108,K116,   IF(E106=L108,  L116,     IF(E106=M108, M116,     IF(E106=N108,N116,        IF(E106=O108,O116))))))</f>
        <v>#DIV/0!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43.2" x14ac:dyDescent="0.3">
      <c r="B108" s="28"/>
      <c r="D108" s="1"/>
      <c r="E108" s="2" t="s">
        <v>18</v>
      </c>
      <c r="F108" s="1"/>
      <c r="G108" s="1" t="s">
        <v>74</v>
      </c>
      <c r="H108" s="2" t="s">
        <v>19</v>
      </c>
      <c r="I108" s="1" t="s">
        <v>9</v>
      </c>
      <c r="J108" s="2" t="str">
        <f>G109</f>
        <v>Tarif unitaire (0-10 unités)</v>
      </c>
      <c r="K108" s="2" t="str">
        <f>G110</f>
        <v>Tarif petit nombre (11-25 unités)</v>
      </c>
      <c r="L108" s="2" t="str">
        <f>G111</f>
        <v>Tarif moyen nombre (26-50 unités)</v>
      </c>
      <c r="M108" s="2" t="str">
        <f>G112</f>
        <v>Tarif grand nombre (51-75 unités)</v>
      </c>
      <c r="N108" s="2" t="str">
        <f>G113</f>
        <v>Tarif super nombre (76-100 unités)</v>
      </c>
      <c r="O108" s="2" t="str">
        <f>G114</f>
        <v>Tarif maxi nombre (&gt; 101 unités)</v>
      </c>
    </row>
    <row r="109" spans="1:15" x14ac:dyDescent="0.3">
      <c r="B109" s="28"/>
      <c r="D109" s="1">
        <v>0</v>
      </c>
      <c r="E109" s="1">
        <f>$B$7</f>
        <v>10</v>
      </c>
      <c r="F109" s="1" t="s">
        <v>3</v>
      </c>
      <c r="G109" s="1" t="str">
        <f>CONCATENATE(F109," (",D109, "-",E109," unités)")</f>
        <v>Tarif unitaire (0-10 unités)</v>
      </c>
      <c r="H109" s="1">
        <f>B106</f>
        <v>2.2999999999999998</v>
      </c>
      <c r="I109" s="1">
        <f>(E109-D109)*H109</f>
        <v>23</v>
      </c>
      <c r="J109" s="1">
        <f>(E105-0)*H109</f>
        <v>0</v>
      </c>
      <c r="K109" s="1">
        <f>I109</f>
        <v>23</v>
      </c>
      <c r="L109" s="1">
        <f>I109</f>
        <v>23</v>
      </c>
      <c r="M109" s="1">
        <f>I109</f>
        <v>23</v>
      </c>
      <c r="N109" s="1">
        <f>I109</f>
        <v>23</v>
      </c>
      <c r="O109" s="1">
        <f>I109</f>
        <v>23</v>
      </c>
    </row>
    <row r="110" spans="1:15" x14ac:dyDescent="0.3">
      <c r="B110" s="28"/>
      <c r="D110" s="1">
        <f>E109+1</f>
        <v>11</v>
      </c>
      <c r="E110" s="1">
        <f>$B$8</f>
        <v>25</v>
      </c>
      <c r="F110" s="1" t="s">
        <v>10</v>
      </c>
      <c r="G110" s="1" t="str">
        <f>CONCATENATE(F110," (",D110, "-",E110," unités)")</f>
        <v>Tarif petit nombre (11-25 unités)</v>
      </c>
      <c r="H110" s="1">
        <f>H109*(1+$B$107)</f>
        <v>2.0699999999999998</v>
      </c>
      <c r="I110" s="1">
        <f>(E110-E109)*H110</f>
        <v>31.049999999999997</v>
      </c>
      <c r="J110" s="1"/>
      <c r="K110" s="1">
        <f>(E105-E109)*H110</f>
        <v>-20.7</v>
      </c>
      <c r="L110" s="1">
        <f>I110</f>
        <v>31.049999999999997</v>
      </c>
      <c r="M110" s="1">
        <f>I110</f>
        <v>31.049999999999997</v>
      </c>
      <c r="N110" s="1">
        <f>I110</f>
        <v>31.049999999999997</v>
      </c>
      <c r="O110" s="1">
        <f>I110</f>
        <v>31.049999999999997</v>
      </c>
    </row>
    <row r="111" spans="1:15" x14ac:dyDescent="0.3">
      <c r="B111" s="28"/>
      <c r="D111" s="1">
        <f>E110+1</f>
        <v>26</v>
      </c>
      <c r="E111" s="1">
        <f>$B$9</f>
        <v>50</v>
      </c>
      <c r="F111" s="1" t="s">
        <v>11</v>
      </c>
      <c r="G111" s="1" t="str">
        <f>CONCATENATE(F111," (",D111, "-",E111," unités)")</f>
        <v>Tarif moyen nombre (26-50 unités)</v>
      </c>
      <c r="H111" s="1">
        <f t="shared" ref="H111:H114" si="36">H110*(1+$B$107)</f>
        <v>1.863</v>
      </c>
      <c r="I111" s="1">
        <f>(E111-E110)*H111</f>
        <v>46.575000000000003</v>
      </c>
      <c r="J111" s="1"/>
      <c r="K111" s="1"/>
      <c r="L111" s="1">
        <f>(E105-E110)*H111</f>
        <v>-46.575000000000003</v>
      </c>
      <c r="M111" s="1">
        <f>I111</f>
        <v>46.575000000000003</v>
      </c>
      <c r="N111" s="1">
        <f>I111</f>
        <v>46.575000000000003</v>
      </c>
      <c r="O111" s="1">
        <f>I111</f>
        <v>46.575000000000003</v>
      </c>
    </row>
    <row r="112" spans="1:15" x14ac:dyDescent="0.3">
      <c r="B112" s="28"/>
      <c r="D112" s="1">
        <f t="shared" ref="D112:D114" si="37">E111+1</f>
        <v>51</v>
      </c>
      <c r="E112" s="1">
        <f>$B$10</f>
        <v>75</v>
      </c>
      <c r="F112" s="1" t="s">
        <v>12</v>
      </c>
      <c r="G112" s="1" t="str">
        <f>CONCATENATE(F112," (",D112, "-",E112," unités)")</f>
        <v>Tarif grand nombre (51-75 unités)</v>
      </c>
      <c r="H112" s="1">
        <f t="shared" si="36"/>
        <v>1.6767000000000001</v>
      </c>
      <c r="I112" s="1">
        <f>(E112-E111)*H112</f>
        <v>41.917500000000004</v>
      </c>
      <c r="J112" s="1"/>
      <c r="K112" s="1"/>
      <c r="L112" s="1"/>
      <c r="M112" s="1">
        <f>(E105-E111)*H112</f>
        <v>-83.835000000000008</v>
      </c>
      <c r="N112" s="1">
        <f>I112</f>
        <v>41.917500000000004</v>
      </c>
      <c r="O112" s="1">
        <f>I112</f>
        <v>41.917500000000004</v>
      </c>
    </row>
    <row r="113" spans="1:15" x14ac:dyDescent="0.3">
      <c r="B113" s="28"/>
      <c r="D113" s="1">
        <f t="shared" si="37"/>
        <v>76</v>
      </c>
      <c r="E113" s="1">
        <f>$B$11</f>
        <v>100</v>
      </c>
      <c r="F113" s="1" t="s">
        <v>13</v>
      </c>
      <c r="G113" s="1" t="str">
        <f>CONCATENATE(F113," (",D113, "-",E113," unités)")</f>
        <v>Tarif super nombre (76-100 unités)</v>
      </c>
      <c r="H113" s="1">
        <f t="shared" si="36"/>
        <v>1.5090300000000001</v>
      </c>
      <c r="I113" s="1">
        <f>(E113-E112)*H113</f>
        <v>37.725750000000005</v>
      </c>
      <c r="J113" s="1"/>
      <c r="K113" s="1"/>
      <c r="L113" s="1"/>
      <c r="M113" s="1"/>
      <c r="N113" s="1">
        <f>(E105-E112)*H113</f>
        <v>-113.17725</v>
      </c>
      <c r="O113" s="1">
        <f>I113</f>
        <v>37.725750000000005</v>
      </c>
    </row>
    <row r="114" spans="1:15" x14ac:dyDescent="0.3">
      <c r="B114" s="28"/>
      <c r="D114" s="1">
        <f t="shared" si="37"/>
        <v>101</v>
      </c>
      <c r="E114" s="1"/>
      <c r="F114" s="1" t="s">
        <v>14</v>
      </c>
      <c r="G114" s="1" t="str">
        <f>CONCATENATE(F114," (", "&gt; ",D114, " unités)")</f>
        <v>Tarif maxi nombre (&gt; 101 unités)</v>
      </c>
      <c r="H114" s="1">
        <f t="shared" si="36"/>
        <v>1.3581270000000001</v>
      </c>
      <c r="I114" s="1">
        <f>(E114-E113)*H114</f>
        <v>-135.81270000000001</v>
      </c>
      <c r="J114" s="1"/>
      <c r="K114" s="1"/>
      <c r="L114" s="1"/>
      <c r="M114" s="1"/>
      <c r="N114" s="1"/>
      <c r="O114" s="1">
        <f>(E105-E113)*H114</f>
        <v>-135.81270000000001</v>
      </c>
    </row>
    <row r="115" spans="1:15" x14ac:dyDescent="0.3">
      <c r="B115" s="28"/>
      <c r="D115" s="1"/>
      <c r="E115" s="1"/>
      <c r="F115" s="1"/>
      <c r="G115" s="1"/>
      <c r="H115" s="1"/>
      <c r="I115" s="5" t="s">
        <v>15</v>
      </c>
      <c r="J115" s="6">
        <f t="shared" ref="J115:O115" si="38">SUM(J109:J114)</f>
        <v>0</v>
      </c>
      <c r="K115" s="6">
        <f t="shared" si="38"/>
        <v>2.3000000000000007</v>
      </c>
      <c r="L115" s="6">
        <f t="shared" si="38"/>
        <v>7.4749999999999943</v>
      </c>
      <c r="M115" s="6">
        <f t="shared" si="38"/>
        <v>16.789999999999992</v>
      </c>
      <c r="N115" s="6">
        <f t="shared" si="38"/>
        <v>29.365250000000017</v>
      </c>
      <c r="O115" s="6">
        <f t="shared" si="38"/>
        <v>44.455550000000017</v>
      </c>
    </row>
    <row r="116" spans="1:15" x14ac:dyDescent="0.3">
      <c r="B116" s="28"/>
      <c r="D116" s="1"/>
      <c r="E116" s="1"/>
      <c r="F116" s="1"/>
      <c r="G116" s="1"/>
      <c r="H116" s="1"/>
      <c r="I116" s="6" t="s">
        <v>16</v>
      </c>
      <c r="J116" s="7" t="e">
        <f>J115/$E105</f>
        <v>#DIV/0!</v>
      </c>
      <c r="K116" s="7" t="e">
        <f t="shared" ref="K116" si="39">K115/$E105</f>
        <v>#DIV/0!</v>
      </c>
      <c r="L116" s="7" t="e">
        <f t="shared" ref="L116" si="40">L115/$E105</f>
        <v>#DIV/0!</v>
      </c>
      <c r="M116" s="7" t="e">
        <f t="shared" ref="M116" si="41">M115/$E105</f>
        <v>#DIV/0!</v>
      </c>
      <c r="N116" s="7" t="e">
        <f>N115/$E105</f>
        <v>#DIV/0!</v>
      </c>
      <c r="O116" s="7" t="e">
        <f>O115/$E105</f>
        <v>#DIV/0!</v>
      </c>
    </row>
    <row r="117" spans="1:15" x14ac:dyDescent="0.3">
      <c r="B117" s="28"/>
    </row>
    <row r="118" spans="1:15" ht="25.8" x14ac:dyDescent="0.5">
      <c r="B118" s="28"/>
      <c r="D118" s="123" t="s">
        <v>64</v>
      </c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5"/>
    </row>
    <row r="119" spans="1:15" x14ac:dyDescent="0.3">
      <c r="B119" s="2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B120" s="28"/>
      <c r="D120" s="6" t="s">
        <v>73</v>
      </c>
      <c r="E120" s="8">
        <f>'demande devis formatage'!$B$22</f>
        <v>0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10" t="s">
        <v>71</v>
      </c>
      <c r="B121" s="24">
        <v>0.1</v>
      </c>
      <c r="D121" s="6"/>
      <c r="E121" s="6" t="str">
        <f>IF(E120&lt;=E124,  G124,         IF(E120&lt;=E125,G125,   IF(E120&lt;=E126,  G126,     IF(E120&lt;=E127, G127,     IF(E120&lt;=E128,G128,        IF(E120&gt;E128,G129))))))</f>
        <v>Tarif unitaire (0-10 unités)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A122" s="10" t="s">
        <v>72</v>
      </c>
      <c r="B122" s="31">
        <f>$B$4</f>
        <v>-0.1</v>
      </c>
      <c r="D122" s="6" t="s">
        <v>75</v>
      </c>
      <c r="E122" s="7" t="e">
        <f>IF(E121=J123,  J131,         IF(E121=K123,K131,   IF(E121=L123,  L131,     IF(E121=M123, M131,     IF(E121=N123,N131,        IF(E121=O123,O131))))))</f>
        <v>#DIV/0!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43.2" x14ac:dyDescent="0.3">
      <c r="B123" s="28"/>
      <c r="D123" s="1"/>
      <c r="E123" s="2" t="s">
        <v>18</v>
      </c>
      <c r="F123" s="1"/>
      <c r="G123" s="1" t="s">
        <v>74</v>
      </c>
      <c r="H123" s="2" t="s">
        <v>19</v>
      </c>
      <c r="I123" s="1" t="s">
        <v>9</v>
      </c>
      <c r="J123" s="2" t="str">
        <f>G124</f>
        <v>Tarif unitaire (0-10 unités)</v>
      </c>
      <c r="K123" s="2" t="str">
        <f>G125</f>
        <v>Tarif petit nombre (11-25 unités)</v>
      </c>
      <c r="L123" s="2" t="str">
        <f>G126</f>
        <v>Tarif moyen nombre (26-50 unités)</v>
      </c>
      <c r="M123" s="2" t="str">
        <f>G127</f>
        <v>Tarif grand nombre (51-75 unités)</v>
      </c>
      <c r="N123" s="2" t="str">
        <f>G128</f>
        <v>Tarif super nombre (76-100 unités)</v>
      </c>
      <c r="O123" s="2" t="str">
        <f>G129</f>
        <v>Tarif maxi nombre (&gt; 101 unités)</v>
      </c>
    </row>
    <row r="124" spans="1:15" x14ac:dyDescent="0.3">
      <c r="B124" s="28"/>
      <c r="D124" s="1">
        <v>0</v>
      </c>
      <c r="E124" s="1">
        <f>$B$7</f>
        <v>10</v>
      </c>
      <c r="F124" s="1" t="s">
        <v>3</v>
      </c>
      <c r="G124" s="1" t="str">
        <f>CONCATENATE(F124," (",D124, "-",E124," unités)")</f>
        <v>Tarif unitaire (0-10 unités)</v>
      </c>
      <c r="H124" s="1">
        <f>B121</f>
        <v>0.1</v>
      </c>
      <c r="I124" s="1">
        <f>(E124-D124)*H124</f>
        <v>1</v>
      </c>
      <c r="J124" s="1">
        <f>(E120-0)*H124</f>
        <v>0</v>
      </c>
      <c r="K124" s="1">
        <f>I124</f>
        <v>1</v>
      </c>
      <c r="L124" s="1">
        <f>I124</f>
        <v>1</v>
      </c>
      <c r="M124" s="1">
        <f>I124</f>
        <v>1</v>
      </c>
      <c r="N124" s="1">
        <f>I124</f>
        <v>1</v>
      </c>
      <c r="O124" s="1">
        <f>I124</f>
        <v>1</v>
      </c>
    </row>
    <row r="125" spans="1:15" x14ac:dyDescent="0.3">
      <c r="B125" s="28"/>
      <c r="D125" s="1">
        <f>E124+1</f>
        <v>11</v>
      </c>
      <c r="E125" s="1">
        <f>$B$8</f>
        <v>25</v>
      </c>
      <c r="F125" s="1" t="s">
        <v>10</v>
      </c>
      <c r="G125" s="1" t="str">
        <f>CONCATENATE(F125," (",D125, "-",E125," unités)")</f>
        <v>Tarif petit nombre (11-25 unités)</v>
      </c>
      <c r="H125" s="1">
        <f>H124*(1+$B$122)</f>
        <v>9.0000000000000011E-2</v>
      </c>
      <c r="I125" s="1">
        <f>(E125-E124)*H125</f>
        <v>1.35</v>
      </c>
      <c r="J125" s="1"/>
      <c r="K125" s="1">
        <f>(E120-E124)*H125</f>
        <v>-0.90000000000000013</v>
      </c>
      <c r="L125" s="1">
        <f>I125</f>
        <v>1.35</v>
      </c>
      <c r="M125" s="1">
        <f>I125</f>
        <v>1.35</v>
      </c>
      <c r="N125" s="1">
        <f>I125</f>
        <v>1.35</v>
      </c>
      <c r="O125" s="1">
        <f>I125</f>
        <v>1.35</v>
      </c>
    </row>
    <row r="126" spans="1:15" x14ac:dyDescent="0.3">
      <c r="B126" s="28"/>
      <c r="D126" s="1">
        <f>E125+1</f>
        <v>26</v>
      </c>
      <c r="E126" s="1">
        <f>$B$9</f>
        <v>50</v>
      </c>
      <c r="F126" s="1" t="s">
        <v>11</v>
      </c>
      <c r="G126" s="1" t="str">
        <f>CONCATENATE(F126," (",D126, "-",E126," unités)")</f>
        <v>Tarif moyen nombre (26-50 unités)</v>
      </c>
      <c r="H126" s="1">
        <f t="shared" ref="H126:H129" si="42">H125*(1+$B$122)</f>
        <v>8.1000000000000016E-2</v>
      </c>
      <c r="I126" s="1">
        <f>(E126-E125)*H126</f>
        <v>2.0250000000000004</v>
      </c>
      <c r="J126" s="1"/>
      <c r="K126" s="1"/>
      <c r="L126" s="1">
        <f>(E120-E125)*H126</f>
        <v>-2.0250000000000004</v>
      </c>
      <c r="M126" s="1">
        <f>I126</f>
        <v>2.0250000000000004</v>
      </c>
      <c r="N126" s="1">
        <f>I126</f>
        <v>2.0250000000000004</v>
      </c>
      <c r="O126" s="1">
        <f>I126</f>
        <v>2.0250000000000004</v>
      </c>
    </row>
    <row r="127" spans="1:15" x14ac:dyDescent="0.3">
      <c r="B127" s="28"/>
      <c r="D127" s="1">
        <f t="shared" ref="D127:D129" si="43">E126+1</f>
        <v>51</v>
      </c>
      <c r="E127" s="1">
        <f>$B$10</f>
        <v>75</v>
      </c>
      <c r="F127" s="1" t="s">
        <v>12</v>
      </c>
      <c r="G127" s="1" t="str">
        <f>CONCATENATE(F127," (",D127, "-",E127," unités)")</f>
        <v>Tarif grand nombre (51-75 unités)</v>
      </c>
      <c r="H127" s="1">
        <f t="shared" si="42"/>
        <v>7.290000000000002E-2</v>
      </c>
      <c r="I127" s="1">
        <f>(E127-E126)*H127</f>
        <v>1.8225000000000005</v>
      </c>
      <c r="J127" s="1"/>
      <c r="K127" s="1"/>
      <c r="L127" s="1"/>
      <c r="M127" s="1">
        <f>(E120-E126)*H127</f>
        <v>-3.6450000000000009</v>
      </c>
      <c r="N127" s="1">
        <f>I127</f>
        <v>1.8225000000000005</v>
      </c>
      <c r="O127" s="1">
        <f>I127</f>
        <v>1.8225000000000005</v>
      </c>
    </row>
    <row r="128" spans="1:15" x14ac:dyDescent="0.3">
      <c r="B128" s="28"/>
      <c r="D128" s="1">
        <f t="shared" si="43"/>
        <v>76</v>
      </c>
      <c r="E128" s="1">
        <f>$B$11</f>
        <v>100</v>
      </c>
      <c r="F128" s="1" t="s">
        <v>13</v>
      </c>
      <c r="G128" s="1" t="str">
        <f>CONCATENATE(F128," (",D128, "-",E128," unités)")</f>
        <v>Tarif super nombre (76-100 unités)</v>
      </c>
      <c r="H128" s="1">
        <f>H127*(1+$B$122)</f>
        <v>6.5610000000000016E-2</v>
      </c>
      <c r="I128" s="1">
        <f>(E128-E127)*H128</f>
        <v>1.6402500000000004</v>
      </c>
      <c r="J128" s="1"/>
      <c r="K128" s="1"/>
      <c r="L128" s="1"/>
      <c r="M128" s="1"/>
      <c r="N128" s="1">
        <f>(E120-E127)*H128</f>
        <v>-4.9207500000000008</v>
      </c>
      <c r="O128" s="1">
        <f>I128</f>
        <v>1.6402500000000004</v>
      </c>
    </row>
    <row r="129" spans="1:15" x14ac:dyDescent="0.3">
      <c r="B129" s="28"/>
      <c r="D129" s="1">
        <f t="shared" si="43"/>
        <v>101</v>
      </c>
      <c r="E129" s="1"/>
      <c r="F129" s="1" t="s">
        <v>14</v>
      </c>
      <c r="G129" s="1" t="str">
        <f>CONCATENATE(F129," (", "&gt; ",D129, " unités)")</f>
        <v>Tarif maxi nombre (&gt; 101 unités)</v>
      </c>
      <c r="H129" s="1">
        <f t="shared" si="42"/>
        <v>5.9049000000000018E-2</v>
      </c>
      <c r="I129" s="1">
        <f>(E129-E128)*H129</f>
        <v>-5.9049000000000014</v>
      </c>
      <c r="J129" s="1"/>
      <c r="K129" s="1"/>
      <c r="L129" s="1"/>
      <c r="M129" s="1"/>
      <c r="N129" s="1"/>
      <c r="O129" s="1">
        <f>(E120-E128)*H129</f>
        <v>-5.9049000000000014</v>
      </c>
    </row>
    <row r="130" spans="1:15" x14ac:dyDescent="0.3">
      <c r="B130" s="28"/>
      <c r="D130" s="1"/>
      <c r="E130" s="1"/>
      <c r="F130" s="1"/>
      <c r="G130" s="1"/>
      <c r="H130" s="1"/>
      <c r="I130" s="5" t="s">
        <v>15</v>
      </c>
      <c r="J130" s="6">
        <f t="shared" ref="J130:O130" si="44">SUM(J124:J129)</f>
        <v>0</v>
      </c>
      <c r="K130" s="6">
        <f t="shared" si="44"/>
        <v>9.9999999999999867E-2</v>
      </c>
      <c r="L130" s="6">
        <f t="shared" si="44"/>
        <v>0.32499999999999973</v>
      </c>
      <c r="M130" s="6">
        <f t="shared" si="44"/>
        <v>0.72999999999999909</v>
      </c>
      <c r="N130" s="6">
        <f t="shared" si="44"/>
        <v>1.2767499999999998</v>
      </c>
      <c r="O130" s="6">
        <f t="shared" si="44"/>
        <v>1.9328500000000002</v>
      </c>
    </row>
    <row r="131" spans="1:15" x14ac:dyDescent="0.3">
      <c r="B131" s="28"/>
      <c r="D131" s="1"/>
      <c r="E131" s="1"/>
      <c r="F131" s="1"/>
      <c r="G131" s="1"/>
      <c r="H131" s="1"/>
      <c r="I131" s="6" t="s">
        <v>16</v>
      </c>
      <c r="J131" s="7" t="e">
        <f>J130/$E120</f>
        <v>#DIV/0!</v>
      </c>
      <c r="K131" s="7" t="e">
        <f t="shared" ref="K131" si="45">K130/$E120</f>
        <v>#DIV/0!</v>
      </c>
      <c r="L131" s="7" t="e">
        <f t="shared" ref="L131" si="46">L130/$E120</f>
        <v>#DIV/0!</v>
      </c>
      <c r="M131" s="7" t="e">
        <f t="shared" ref="M131" si="47">M130/$E120</f>
        <v>#DIV/0!</v>
      </c>
      <c r="N131" s="7" t="e">
        <f>N130/$E120</f>
        <v>#DIV/0!</v>
      </c>
      <c r="O131" s="7" t="e">
        <f>O130/$E120</f>
        <v>#DIV/0!</v>
      </c>
    </row>
    <row r="132" spans="1:15" x14ac:dyDescent="0.3">
      <c r="B132" s="28"/>
    </row>
    <row r="133" spans="1:15" ht="25.8" x14ac:dyDescent="0.5">
      <c r="B133" s="28"/>
      <c r="D133" s="123" t="s">
        <v>65</v>
      </c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5"/>
    </row>
    <row r="134" spans="1:15" x14ac:dyDescent="0.3">
      <c r="B134" s="2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3">
      <c r="B135" s="28"/>
      <c r="D135" s="6" t="s">
        <v>73</v>
      </c>
      <c r="E135" s="8">
        <f>'demande devis formatage'!$B$22</f>
        <v>0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3">
      <c r="A136" s="10" t="s">
        <v>71</v>
      </c>
      <c r="B136" s="24">
        <v>0.25</v>
      </c>
      <c r="D136" s="6"/>
      <c r="E136" s="6" t="str">
        <f>IF(E135&lt;=E139,  G139,         IF(E135&lt;=E140,G140,   IF(E135&lt;=E141,  G141,     IF(E135&lt;=E142, G142,     IF(E135&lt;=E143,G143,        IF(E135&gt;E143,G144))))))</f>
        <v>Tarif unitaire (0-10 unités)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3">
      <c r="A137" s="10" t="s">
        <v>72</v>
      </c>
      <c r="B137" s="31">
        <f>$B$4</f>
        <v>-0.1</v>
      </c>
      <c r="D137" s="6" t="s">
        <v>75</v>
      </c>
      <c r="E137" s="7" t="e">
        <f>IF(E136=J138,  J146,         IF(E136=K138,K146,   IF(E136=L138,  L146,     IF(E136=M138, M146,     IF(E136=N138,N146,        IF(E136=O138,O146))))))</f>
        <v>#DIV/0!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43.2" x14ac:dyDescent="0.3">
      <c r="B138" s="28"/>
      <c r="D138" s="1"/>
      <c r="E138" s="2" t="s">
        <v>18</v>
      </c>
      <c r="F138" s="1"/>
      <c r="G138" s="1" t="s">
        <v>74</v>
      </c>
      <c r="H138" s="2" t="s">
        <v>19</v>
      </c>
      <c r="I138" s="1" t="s">
        <v>9</v>
      </c>
      <c r="J138" s="2" t="str">
        <f>G139</f>
        <v>Tarif unitaire (0-10 unités)</v>
      </c>
      <c r="K138" s="2" t="str">
        <f>G140</f>
        <v>Tarif petit nombre (11-25 unités)</v>
      </c>
      <c r="L138" s="2" t="str">
        <f>G141</f>
        <v>Tarif moyen nombre (26-50 unités)</v>
      </c>
      <c r="M138" s="2" t="str">
        <f>G142</f>
        <v>Tarif grand nombre (51-75 unités)</v>
      </c>
      <c r="N138" s="2" t="str">
        <f>G143</f>
        <v>Tarif super nombre (76-100 unités)</v>
      </c>
      <c r="O138" s="2" t="str">
        <f>G144</f>
        <v>Tarif maxi nombre (&gt; 101 unités)</v>
      </c>
    </row>
    <row r="139" spans="1:15" x14ac:dyDescent="0.3">
      <c r="B139" s="28"/>
      <c r="D139" s="1">
        <v>0</v>
      </c>
      <c r="E139" s="1">
        <f>$B$7</f>
        <v>10</v>
      </c>
      <c r="F139" s="1" t="s">
        <v>3</v>
      </c>
      <c r="G139" s="1" t="str">
        <f>CONCATENATE(F139," (",D139, "-",E139," unités)")</f>
        <v>Tarif unitaire (0-10 unités)</v>
      </c>
      <c r="H139" s="1">
        <f>B136</f>
        <v>0.25</v>
      </c>
      <c r="I139" s="1">
        <f>(E139-D139)*H139</f>
        <v>2.5</v>
      </c>
      <c r="J139" s="1">
        <f>(E135-0)*H139</f>
        <v>0</v>
      </c>
      <c r="K139" s="1">
        <f>I139</f>
        <v>2.5</v>
      </c>
      <c r="L139" s="1">
        <f>I139</f>
        <v>2.5</v>
      </c>
      <c r="M139" s="1">
        <f>I139</f>
        <v>2.5</v>
      </c>
      <c r="N139" s="1">
        <f>I139</f>
        <v>2.5</v>
      </c>
      <c r="O139" s="1">
        <f>I139</f>
        <v>2.5</v>
      </c>
    </row>
    <row r="140" spans="1:15" x14ac:dyDescent="0.3">
      <c r="B140" s="28"/>
      <c r="D140" s="1">
        <f>E139+1</f>
        <v>11</v>
      </c>
      <c r="E140" s="1">
        <f>$B$8</f>
        <v>25</v>
      </c>
      <c r="F140" s="1" t="s">
        <v>10</v>
      </c>
      <c r="G140" s="1" t="str">
        <f>CONCATENATE(F140," (",D140, "-",E140," unités)")</f>
        <v>Tarif petit nombre (11-25 unités)</v>
      </c>
      <c r="H140" s="1">
        <f>H139*(1+$B$137)</f>
        <v>0.22500000000000001</v>
      </c>
      <c r="I140" s="1">
        <f>(E140-E139)*H140</f>
        <v>3.375</v>
      </c>
      <c r="J140" s="1"/>
      <c r="K140" s="1">
        <f>(E135-E139)*H140</f>
        <v>-2.25</v>
      </c>
      <c r="L140" s="1">
        <f>I140</f>
        <v>3.375</v>
      </c>
      <c r="M140" s="1">
        <f>I140</f>
        <v>3.375</v>
      </c>
      <c r="N140" s="1">
        <f>I140</f>
        <v>3.375</v>
      </c>
      <c r="O140" s="1">
        <f>I140</f>
        <v>3.375</v>
      </c>
    </row>
    <row r="141" spans="1:15" x14ac:dyDescent="0.3">
      <c r="B141" s="28"/>
      <c r="D141" s="1">
        <f>E140+1</f>
        <v>26</v>
      </c>
      <c r="E141" s="1">
        <f>$B$9</f>
        <v>50</v>
      </c>
      <c r="F141" s="1" t="s">
        <v>11</v>
      </c>
      <c r="G141" s="1" t="str">
        <f>CONCATENATE(F141," (",D141, "-",E141," unités)")</f>
        <v>Tarif moyen nombre (26-50 unités)</v>
      </c>
      <c r="H141" s="1">
        <f t="shared" ref="H141:H144" si="48">H140*(1+$B$137)</f>
        <v>0.20250000000000001</v>
      </c>
      <c r="I141" s="1">
        <f>(E141-E140)*H141</f>
        <v>5.0625</v>
      </c>
      <c r="J141" s="1"/>
      <c r="K141" s="1"/>
      <c r="L141" s="1">
        <f>(E135-E140)*H141</f>
        <v>-5.0625</v>
      </c>
      <c r="M141" s="1">
        <f>I141</f>
        <v>5.0625</v>
      </c>
      <c r="N141" s="1">
        <f>I141</f>
        <v>5.0625</v>
      </c>
      <c r="O141" s="1">
        <f>I141</f>
        <v>5.0625</v>
      </c>
    </row>
    <row r="142" spans="1:15" x14ac:dyDescent="0.3">
      <c r="B142" s="28"/>
      <c r="D142" s="1">
        <f t="shared" ref="D142:D144" si="49">E141+1</f>
        <v>51</v>
      </c>
      <c r="E142" s="1">
        <f>$B$10</f>
        <v>75</v>
      </c>
      <c r="F142" s="1" t="s">
        <v>12</v>
      </c>
      <c r="G142" s="1" t="str">
        <f>CONCATENATE(F142," (",D142, "-",E142," unités)")</f>
        <v>Tarif grand nombre (51-75 unités)</v>
      </c>
      <c r="H142" s="1">
        <f t="shared" si="48"/>
        <v>0.18225000000000002</v>
      </c>
      <c r="I142" s="1">
        <f>(E142-E141)*H142</f>
        <v>4.5562500000000004</v>
      </c>
      <c r="J142" s="1"/>
      <c r="K142" s="1"/>
      <c r="L142" s="1"/>
      <c r="M142" s="1">
        <f>(E135-E141)*H142</f>
        <v>-9.1125000000000007</v>
      </c>
      <c r="N142" s="1">
        <f>I142</f>
        <v>4.5562500000000004</v>
      </c>
      <c r="O142" s="1">
        <f>I142</f>
        <v>4.5562500000000004</v>
      </c>
    </row>
    <row r="143" spans="1:15" x14ac:dyDescent="0.3">
      <c r="B143" s="28"/>
      <c r="D143" s="1">
        <f t="shared" si="49"/>
        <v>76</v>
      </c>
      <c r="E143" s="1">
        <f>$B$11</f>
        <v>100</v>
      </c>
      <c r="F143" s="1" t="s">
        <v>13</v>
      </c>
      <c r="G143" s="1" t="str">
        <f>CONCATENATE(F143," (",D143, "-",E143," unités)")</f>
        <v>Tarif super nombre (76-100 unités)</v>
      </c>
      <c r="H143" s="1">
        <f t="shared" si="48"/>
        <v>0.16402500000000003</v>
      </c>
      <c r="I143" s="1">
        <f>(E143-E142)*H143</f>
        <v>4.1006250000000009</v>
      </c>
      <c r="J143" s="1"/>
      <c r="K143" s="1"/>
      <c r="L143" s="1"/>
      <c r="M143" s="1"/>
      <c r="N143" s="1">
        <f>(E135-E142)*H143</f>
        <v>-12.301875000000003</v>
      </c>
      <c r="O143" s="1">
        <f>I143</f>
        <v>4.1006250000000009</v>
      </c>
    </row>
    <row r="144" spans="1:15" x14ac:dyDescent="0.3">
      <c r="B144" s="28"/>
      <c r="D144" s="1">
        <f t="shared" si="49"/>
        <v>101</v>
      </c>
      <c r="E144" s="1"/>
      <c r="F144" s="1" t="s">
        <v>14</v>
      </c>
      <c r="G144" s="1" t="str">
        <f>CONCATENATE(F144," (", "&gt; ",D144, " unités)")</f>
        <v>Tarif maxi nombre (&gt; 101 unités)</v>
      </c>
      <c r="H144" s="1">
        <f t="shared" si="48"/>
        <v>0.14762250000000005</v>
      </c>
      <c r="I144" s="1">
        <f>(E144-E143)*H144</f>
        <v>-14.762250000000005</v>
      </c>
      <c r="J144" s="1"/>
      <c r="K144" s="1"/>
      <c r="L144" s="1"/>
      <c r="M144" s="1"/>
      <c r="N144" s="1"/>
      <c r="O144" s="1">
        <f>(E135-E143)*H144</f>
        <v>-14.762250000000005</v>
      </c>
    </row>
    <row r="145" spans="1:15" x14ac:dyDescent="0.3">
      <c r="B145" s="28"/>
      <c r="D145" s="1"/>
      <c r="E145" s="1"/>
      <c r="F145" s="1"/>
      <c r="G145" s="1"/>
      <c r="H145" s="1"/>
      <c r="I145" s="5" t="s">
        <v>15</v>
      </c>
      <c r="J145" s="6">
        <f t="shared" ref="J145:O145" si="50">SUM(J139:J144)</f>
        <v>0</v>
      </c>
      <c r="K145" s="6">
        <f t="shared" si="50"/>
        <v>0.25</v>
      </c>
      <c r="L145" s="6">
        <f t="shared" si="50"/>
        <v>0.8125</v>
      </c>
      <c r="M145" s="6">
        <f t="shared" si="50"/>
        <v>1.8249999999999993</v>
      </c>
      <c r="N145" s="6">
        <f t="shared" si="50"/>
        <v>3.1918749999999978</v>
      </c>
      <c r="O145" s="6">
        <f t="shared" si="50"/>
        <v>4.8321249999999942</v>
      </c>
    </row>
    <row r="146" spans="1:15" x14ac:dyDescent="0.3">
      <c r="B146" s="28"/>
      <c r="D146" s="1"/>
      <c r="E146" s="1"/>
      <c r="F146" s="1"/>
      <c r="G146" s="1"/>
      <c r="H146" s="1"/>
      <c r="I146" s="6" t="s">
        <v>16</v>
      </c>
      <c r="J146" s="7" t="e">
        <f>J145/$E135</f>
        <v>#DIV/0!</v>
      </c>
      <c r="K146" s="7" t="e">
        <f t="shared" ref="K146" si="51">K145/$E135</f>
        <v>#DIV/0!</v>
      </c>
      <c r="L146" s="7" t="e">
        <f t="shared" ref="L146" si="52">L145/$E135</f>
        <v>#DIV/0!</v>
      </c>
      <c r="M146" s="7" t="e">
        <f t="shared" ref="M146" si="53">M145/$E135</f>
        <v>#DIV/0!</v>
      </c>
      <c r="N146" s="7" t="e">
        <f>N145/$E135</f>
        <v>#DIV/0!</v>
      </c>
      <c r="O146" s="7" t="e">
        <f>O145/$E135</f>
        <v>#DIV/0!</v>
      </c>
    </row>
    <row r="147" spans="1:15" x14ac:dyDescent="0.3">
      <c r="B147" s="28"/>
    </row>
    <row r="148" spans="1:15" ht="25.8" x14ac:dyDescent="0.5">
      <c r="B148" s="28"/>
      <c r="D148" s="123" t="s">
        <v>66</v>
      </c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5"/>
    </row>
    <row r="149" spans="1:15" x14ac:dyDescent="0.3">
      <c r="B149" s="2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3">
      <c r="B150" s="28"/>
      <c r="D150" s="6" t="s">
        <v>73</v>
      </c>
      <c r="E150" s="8">
        <f>'demande devis formatage'!$B$23</f>
        <v>0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3">
      <c r="A151" s="10" t="s">
        <v>71</v>
      </c>
      <c r="B151" s="24">
        <v>2</v>
      </c>
      <c r="D151" s="6"/>
      <c r="E151" s="6" t="str">
        <f>IF(E150&lt;=E154,  G154,         IF(E150&lt;=E155,G155,   IF(E150&lt;=E156,  G156,     IF(E150&lt;=E157, G157,     IF(E150&lt;=E158,G158,        IF(E150&gt;E158,G159))))))</f>
        <v>Tarif unitaire (0-10 unités)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3">
      <c r="A152" s="10" t="s">
        <v>72</v>
      </c>
      <c r="B152" s="31">
        <f>$B$4</f>
        <v>-0.1</v>
      </c>
      <c r="D152" s="6" t="s">
        <v>75</v>
      </c>
      <c r="E152" s="7" t="e">
        <f>IF(E151=J153,  J161,         IF(E151=K153,K161,   IF(E151=L153,  L161,     IF(E151=M153, M161,     IF(E151=N153,N161,        IF(E151=O153,O161))))))</f>
        <v>#DIV/0!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43.2" x14ac:dyDescent="0.3">
      <c r="B153" s="28"/>
      <c r="D153" s="1"/>
      <c r="E153" s="2" t="s">
        <v>18</v>
      </c>
      <c r="F153" s="1"/>
      <c r="G153" s="1" t="s">
        <v>74</v>
      </c>
      <c r="H153" s="2" t="s">
        <v>19</v>
      </c>
      <c r="I153" s="1" t="s">
        <v>9</v>
      </c>
      <c r="J153" s="2" t="str">
        <f>G154</f>
        <v>Tarif unitaire (0-10 unités)</v>
      </c>
      <c r="K153" s="2" t="str">
        <f>G155</f>
        <v>Tarif petit nombre (11-25 unités)</v>
      </c>
      <c r="L153" s="2" t="str">
        <f>G156</f>
        <v>Tarif moyen nombre (26-50 unités)</v>
      </c>
      <c r="M153" s="2" t="str">
        <f>G157</f>
        <v>Tarif grand nombre (51-75 unités)</v>
      </c>
      <c r="N153" s="2" t="str">
        <f>G158</f>
        <v>Tarif super nombre (76-100 unités)</v>
      </c>
      <c r="O153" s="2" t="str">
        <f>G159</f>
        <v>Tarif maxi nombre (&gt; 101 unités)</v>
      </c>
    </row>
    <row r="154" spans="1:15" x14ac:dyDescent="0.3">
      <c r="B154" s="28"/>
      <c r="D154" s="1">
        <v>0</v>
      </c>
      <c r="E154" s="1">
        <f>$B$7</f>
        <v>10</v>
      </c>
      <c r="F154" s="1" t="s">
        <v>3</v>
      </c>
      <c r="G154" s="1" t="str">
        <f>CONCATENATE(F154," (",D154, "-",E154," unités)")</f>
        <v>Tarif unitaire (0-10 unités)</v>
      </c>
      <c r="H154" s="1">
        <f>B151</f>
        <v>2</v>
      </c>
      <c r="I154" s="1">
        <f>(E154-D154)*H154</f>
        <v>20</v>
      </c>
      <c r="J154" s="1">
        <f>(E150-0)*H154</f>
        <v>0</v>
      </c>
      <c r="K154" s="1">
        <f>I154</f>
        <v>20</v>
      </c>
      <c r="L154" s="1">
        <f>I154</f>
        <v>20</v>
      </c>
      <c r="M154" s="1">
        <f>I154</f>
        <v>20</v>
      </c>
      <c r="N154" s="1">
        <f>I154</f>
        <v>20</v>
      </c>
      <c r="O154" s="1">
        <f>I154</f>
        <v>20</v>
      </c>
    </row>
    <row r="155" spans="1:15" x14ac:dyDescent="0.3">
      <c r="B155" s="28"/>
      <c r="D155" s="1">
        <f>E154+1</f>
        <v>11</v>
      </c>
      <c r="E155" s="1">
        <f>$B$8</f>
        <v>25</v>
      </c>
      <c r="F155" s="1" t="s">
        <v>10</v>
      </c>
      <c r="G155" s="1" t="str">
        <f>CONCATENATE(F155," (",D155, "-",E155," unités)")</f>
        <v>Tarif petit nombre (11-25 unités)</v>
      </c>
      <c r="H155" s="1">
        <f>H154*(1+$B$152)</f>
        <v>1.8</v>
      </c>
      <c r="I155" s="1">
        <f>(E155-E154)*H155</f>
        <v>27</v>
      </c>
      <c r="J155" s="1"/>
      <c r="K155" s="1">
        <f>(E150-E154)*H155</f>
        <v>-18</v>
      </c>
      <c r="L155" s="1">
        <f>I155</f>
        <v>27</v>
      </c>
      <c r="M155" s="1">
        <f>I155</f>
        <v>27</v>
      </c>
      <c r="N155" s="1">
        <f>I155</f>
        <v>27</v>
      </c>
      <c r="O155" s="1">
        <f>I155</f>
        <v>27</v>
      </c>
    </row>
    <row r="156" spans="1:15" x14ac:dyDescent="0.3">
      <c r="B156" s="28"/>
      <c r="D156" s="1">
        <f>E155+1</f>
        <v>26</v>
      </c>
      <c r="E156" s="1">
        <f>$B$9</f>
        <v>50</v>
      </c>
      <c r="F156" s="1" t="s">
        <v>11</v>
      </c>
      <c r="G156" s="1" t="str">
        <f>CONCATENATE(F156," (",D156, "-",E156," unités)")</f>
        <v>Tarif moyen nombre (26-50 unités)</v>
      </c>
      <c r="H156" s="1">
        <f t="shared" ref="H156:H159" si="54">H155*(1+$B$152)</f>
        <v>1.62</v>
      </c>
      <c r="I156" s="1">
        <f>(E156-E155)*H156</f>
        <v>40.5</v>
      </c>
      <c r="J156" s="1"/>
      <c r="K156" s="1"/>
      <c r="L156" s="1">
        <f>(E150-E155)*H156</f>
        <v>-40.5</v>
      </c>
      <c r="M156" s="1">
        <f>I156</f>
        <v>40.5</v>
      </c>
      <c r="N156" s="1">
        <f>I156</f>
        <v>40.5</v>
      </c>
      <c r="O156" s="1">
        <f>I156</f>
        <v>40.5</v>
      </c>
    </row>
    <row r="157" spans="1:15" x14ac:dyDescent="0.3">
      <c r="B157" s="28"/>
      <c r="D157" s="1">
        <f t="shared" ref="D157:D159" si="55">E156+1</f>
        <v>51</v>
      </c>
      <c r="E157" s="1">
        <f>$B$10</f>
        <v>75</v>
      </c>
      <c r="F157" s="1" t="s">
        <v>12</v>
      </c>
      <c r="G157" s="1" t="str">
        <f>CONCATENATE(F157," (",D157, "-",E157," unités)")</f>
        <v>Tarif grand nombre (51-75 unités)</v>
      </c>
      <c r="H157" s="1">
        <f>H156*(1+$B$152)</f>
        <v>1.4580000000000002</v>
      </c>
      <c r="I157" s="1">
        <f>(E157-E156)*H157</f>
        <v>36.450000000000003</v>
      </c>
      <c r="J157" s="1"/>
      <c r="K157" s="1"/>
      <c r="L157" s="1"/>
      <c r="M157" s="1">
        <f>(E150-E156)*H157</f>
        <v>-72.900000000000006</v>
      </c>
      <c r="N157" s="1">
        <f>I157</f>
        <v>36.450000000000003</v>
      </c>
      <c r="O157" s="1">
        <f>I157</f>
        <v>36.450000000000003</v>
      </c>
    </row>
    <row r="158" spans="1:15" x14ac:dyDescent="0.3">
      <c r="B158" s="28"/>
      <c r="D158" s="1">
        <f t="shared" si="55"/>
        <v>76</v>
      </c>
      <c r="E158" s="1">
        <f>$B$11</f>
        <v>100</v>
      </c>
      <c r="F158" s="1" t="s">
        <v>13</v>
      </c>
      <c r="G158" s="1" t="str">
        <f>CONCATENATE(F158," (",D158, "-",E158," unités)")</f>
        <v>Tarif super nombre (76-100 unités)</v>
      </c>
      <c r="H158" s="1">
        <f t="shared" si="54"/>
        <v>1.3122000000000003</v>
      </c>
      <c r="I158" s="1">
        <f>(E158-E157)*H158</f>
        <v>32.805000000000007</v>
      </c>
      <c r="J158" s="1"/>
      <c r="K158" s="1"/>
      <c r="L158" s="1"/>
      <c r="M158" s="1"/>
      <c r="N158" s="1">
        <f>(E150-E157)*H158</f>
        <v>-98.41500000000002</v>
      </c>
      <c r="O158" s="1">
        <f>I158</f>
        <v>32.805000000000007</v>
      </c>
    </row>
    <row r="159" spans="1:15" x14ac:dyDescent="0.3">
      <c r="B159" s="28"/>
      <c r="D159" s="1">
        <f t="shared" si="55"/>
        <v>101</v>
      </c>
      <c r="E159" s="1"/>
      <c r="F159" s="1" t="s">
        <v>14</v>
      </c>
      <c r="G159" s="1" t="str">
        <f>CONCATENATE(F159," (", "&gt; ",D159, " unités)")</f>
        <v>Tarif maxi nombre (&gt; 101 unités)</v>
      </c>
      <c r="H159" s="1">
        <f t="shared" si="54"/>
        <v>1.1809800000000004</v>
      </c>
      <c r="I159" s="1">
        <f>(E159-E158)*H159</f>
        <v>-118.09800000000004</v>
      </c>
      <c r="J159" s="1"/>
      <c r="K159" s="1"/>
      <c r="L159" s="1"/>
      <c r="M159" s="1"/>
      <c r="N159" s="1"/>
      <c r="O159" s="1">
        <f>(E150-E158)*H159</f>
        <v>-118.09800000000004</v>
      </c>
    </row>
    <row r="160" spans="1:15" x14ac:dyDescent="0.3">
      <c r="B160" s="28"/>
      <c r="D160" s="1"/>
      <c r="E160" s="1"/>
      <c r="F160" s="1"/>
      <c r="G160" s="1"/>
      <c r="H160" s="1"/>
      <c r="I160" s="5" t="s">
        <v>15</v>
      </c>
      <c r="J160" s="6">
        <f t="shared" ref="J160:O160" si="56">SUM(J154:J159)</f>
        <v>0</v>
      </c>
      <c r="K160" s="6">
        <f t="shared" si="56"/>
        <v>2</v>
      </c>
      <c r="L160" s="6">
        <f t="shared" si="56"/>
        <v>6.5</v>
      </c>
      <c r="M160" s="6">
        <f t="shared" si="56"/>
        <v>14.599999999999994</v>
      </c>
      <c r="N160" s="6">
        <f t="shared" si="56"/>
        <v>25.534999999999982</v>
      </c>
      <c r="O160" s="6">
        <f t="shared" si="56"/>
        <v>38.656999999999954</v>
      </c>
    </row>
    <row r="161" spans="1:15" x14ac:dyDescent="0.3">
      <c r="B161" s="28"/>
      <c r="D161" s="1"/>
      <c r="E161" s="1"/>
      <c r="F161" s="1"/>
      <c r="G161" s="1"/>
      <c r="H161" s="1"/>
      <c r="I161" s="6" t="s">
        <v>16</v>
      </c>
      <c r="J161" s="7" t="e">
        <f>J160/$E150</f>
        <v>#DIV/0!</v>
      </c>
      <c r="K161" s="7" t="e">
        <f t="shared" ref="K161" si="57">K160/$E150</f>
        <v>#DIV/0!</v>
      </c>
      <c r="L161" s="7" t="e">
        <f t="shared" ref="L161" si="58">L160/$E150</f>
        <v>#DIV/0!</v>
      </c>
      <c r="M161" s="7" t="e">
        <f>M160/$E150</f>
        <v>#DIV/0!</v>
      </c>
      <c r="N161" s="7" t="e">
        <f>N160/$E150</f>
        <v>#DIV/0!</v>
      </c>
      <c r="O161" s="7" t="e">
        <f>O160/$E150</f>
        <v>#DIV/0!</v>
      </c>
    </row>
    <row r="162" spans="1:15" x14ac:dyDescent="0.3">
      <c r="B162" s="28"/>
    </row>
    <row r="163" spans="1:15" ht="25.8" x14ac:dyDescent="0.5">
      <c r="B163" s="28"/>
      <c r="D163" s="123" t="s">
        <v>67</v>
      </c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5"/>
    </row>
    <row r="164" spans="1:15" x14ac:dyDescent="0.3">
      <c r="B164" s="2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x14ac:dyDescent="0.3">
      <c r="B165" s="28"/>
      <c r="D165" s="6" t="s">
        <v>73</v>
      </c>
      <c r="E165" s="8">
        <f>'demande devis formatage'!$B$23</f>
        <v>0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x14ac:dyDescent="0.3">
      <c r="A166" s="10" t="s">
        <v>71</v>
      </c>
      <c r="B166" s="24">
        <v>0.1</v>
      </c>
      <c r="D166" s="6"/>
      <c r="E166" s="6" t="str">
        <f>IF(E165&lt;=E169,  G169,         IF(E165&lt;=E170,G170,   IF(E165&lt;=E171,  G171,     IF(E165&lt;=E172, G172,     IF(E165&lt;=E173,G173,        IF(E165&gt;E173,G174))))))</f>
        <v>Tarif unitaire (0-10 unités)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x14ac:dyDescent="0.3">
      <c r="A167" s="10" t="s">
        <v>72</v>
      </c>
      <c r="B167" s="31">
        <f>$B$4</f>
        <v>-0.1</v>
      </c>
      <c r="D167" s="6" t="s">
        <v>75</v>
      </c>
      <c r="E167" s="7" t="e">
        <f>IF(E166=J168,  J176,         IF(E166=K168,K176,   IF(E166=L168,  L176,     IF(E166=M168, M176,     IF(E166=N168,N176,        IF(E166=O168,O176))))))</f>
        <v>#DIV/0!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43.2" x14ac:dyDescent="0.3">
      <c r="B168" s="28"/>
      <c r="D168" s="1"/>
      <c r="E168" s="2" t="s">
        <v>18</v>
      </c>
      <c r="F168" s="1"/>
      <c r="G168" s="1" t="s">
        <v>74</v>
      </c>
      <c r="H168" s="2" t="s">
        <v>19</v>
      </c>
      <c r="I168" s="1" t="s">
        <v>9</v>
      </c>
      <c r="J168" s="2" t="str">
        <f>G169</f>
        <v>Tarif unitaire (0-10 unités)</v>
      </c>
      <c r="K168" s="2" t="str">
        <f>G170</f>
        <v>Tarif petit nombre (11-25 unités)</v>
      </c>
      <c r="L168" s="2" t="str">
        <f>G171</f>
        <v>Tarif moyen nombre (26-50 unités)</v>
      </c>
      <c r="M168" s="2" t="str">
        <f>G172</f>
        <v>Tarif grand nombre (51-75 unités)</v>
      </c>
      <c r="N168" s="2" t="str">
        <f>G173</f>
        <v>Tarif super nombre (76-100 unités)</v>
      </c>
      <c r="O168" s="2" t="str">
        <f>G174</f>
        <v>Tarif maxi nombre (&gt; 101 unités)</v>
      </c>
    </row>
    <row r="169" spans="1:15" x14ac:dyDescent="0.3">
      <c r="B169" s="28"/>
      <c r="D169" s="1">
        <v>0</v>
      </c>
      <c r="E169" s="1">
        <f>$B$7</f>
        <v>10</v>
      </c>
      <c r="F169" s="1" t="s">
        <v>3</v>
      </c>
      <c r="G169" s="1" t="str">
        <f>CONCATENATE(F169," (",D169, "-",E169," unités)")</f>
        <v>Tarif unitaire (0-10 unités)</v>
      </c>
      <c r="H169" s="1">
        <f>B166</f>
        <v>0.1</v>
      </c>
      <c r="I169" s="1">
        <f>(E169-D169)*H169</f>
        <v>1</v>
      </c>
      <c r="J169" s="1">
        <f>(E165-0)*H169</f>
        <v>0</v>
      </c>
      <c r="K169" s="1">
        <f>I169</f>
        <v>1</v>
      </c>
      <c r="L169" s="1">
        <f>I169</f>
        <v>1</v>
      </c>
      <c r="M169" s="1">
        <f>I169</f>
        <v>1</v>
      </c>
      <c r="N169" s="1">
        <f>I169</f>
        <v>1</v>
      </c>
      <c r="O169" s="1">
        <f>I169</f>
        <v>1</v>
      </c>
    </row>
    <row r="170" spans="1:15" x14ac:dyDescent="0.3">
      <c r="B170" s="28"/>
      <c r="D170" s="1">
        <f>E169+1</f>
        <v>11</v>
      </c>
      <c r="E170" s="1">
        <f>$B$8</f>
        <v>25</v>
      </c>
      <c r="F170" s="1" t="s">
        <v>10</v>
      </c>
      <c r="G170" s="1" t="str">
        <f>CONCATENATE(F170," (",D170, "-",E170," unités)")</f>
        <v>Tarif petit nombre (11-25 unités)</v>
      </c>
      <c r="H170" s="1">
        <f>H169*(1+$B$167)</f>
        <v>9.0000000000000011E-2</v>
      </c>
      <c r="I170" s="1">
        <f>(E170-E169)*H170</f>
        <v>1.35</v>
      </c>
      <c r="J170" s="1"/>
      <c r="K170" s="1">
        <f>(E165-E169)*H170</f>
        <v>-0.90000000000000013</v>
      </c>
      <c r="L170" s="1">
        <f>I170</f>
        <v>1.35</v>
      </c>
      <c r="M170" s="1">
        <f>I170</f>
        <v>1.35</v>
      </c>
      <c r="N170" s="1">
        <f>I170</f>
        <v>1.35</v>
      </c>
      <c r="O170" s="1">
        <f>I170</f>
        <v>1.35</v>
      </c>
    </row>
    <row r="171" spans="1:15" x14ac:dyDescent="0.3">
      <c r="B171" s="28"/>
      <c r="D171" s="1">
        <f t="shared" ref="D171:D174" si="59">E170+1</f>
        <v>26</v>
      </c>
      <c r="E171" s="1">
        <f>$B$9</f>
        <v>50</v>
      </c>
      <c r="F171" s="1" t="s">
        <v>11</v>
      </c>
      <c r="G171" s="1" t="str">
        <f>CONCATENATE(F171," (",D171, "-",E171," unités)")</f>
        <v>Tarif moyen nombre (26-50 unités)</v>
      </c>
      <c r="H171" s="1">
        <f t="shared" ref="H171:H174" si="60">H170*(1+$B$167)</f>
        <v>8.1000000000000016E-2</v>
      </c>
      <c r="I171" s="1">
        <f>(E171-E170)*H171</f>
        <v>2.0250000000000004</v>
      </c>
      <c r="J171" s="1"/>
      <c r="K171" s="1"/>
      <c r="L171" s="1">
        <f>(E165-E170)*H171</f>
        <v>-2.0250000000000004</v>
      </c>
      <c r="M171" s="1">
        <f>I171</f>
        <v>2.0250000000000004</v>
      </c>
      <c r="N171" s="1">
        <f>I171</f>
        <v>2.0250000000000004</v>
      </c>
      <c r="O171" s="1">
        <f>I171</f>
        <v>2.0250000000000004</v>
      </c>
    </row>
    <row r="172" spans="1:15" x14ac:dyDescent="0.3">
      <c r="B172" s="28"/>
      <c r="D172" s="1">
        <f t="shared" si="59"/>
        <v>51</v>
      </c>
      <c r="E172" s="1">
        <f>$B$10</f>
        <v>75</v>
      </c>
      <c r="F172" s="1" t="s">
        <v>12</v>
      </c>
      <c r="G172" s="1" t="str">
        <f>CONCATENATE(F172," (",D172, "-",E172," unités)")</f>
        <v>Tarif grand nombre (51-75 unités)</v>
      </c>
      <c r="H172" s="1">
        <f t="shared" si="60"/>
        <v>7.290000000000002E-2</v>
      </c>
      <c r="I172" s="1">
        <f>(E172-E171)*H172</f>
        <v>1.8225000000000005</v>
      </c>
      <c r="J172" s="1"/>
      <c r="K172" s="1"/>
      <c r="L172" s="1"/>
      <c r="M172" s="1">
        <f>(E165-E171)*H172</f>
        <v>-3.6450000000000009</v>
      </c>
      <c r="N172" s="1">
        <f>I172</f>
        <v>1.8225000000000005</v>
      </c>
      <c r="O172" s="1">
        <f>I172</f>
        <v>1.8225000000000005</v>
      </c>
    </row>
    <row r="173" spans="1:15" x14ac:dyDescent="0.3">
      <c r="B173" s="28"/>
      <c r="D173" s="1">
        <f t="shared" si="59"/>
        <v>76</v>
      </c>
      <c r="E173" s="1">
        <f>$B$11</f>
        <v>100</v>
      </c>
      <c r="F173" s="1" t="s">
        <v>13</v>
      </c>
      <c r="G173" s="1" t="str">
        <f>CONCATENATE(F173," (",D173, "-",E173," unités)")</f>
        <v>Tarif super nombre (76-100 unités)</v>
      </c>
      <c r="H173" s="1">
        <f t="shared" si="60"/>
        <v>6.5610000000000016E-2</v>
      </c>
      <c r="I173" s="1">
        <f>(E173-E172)*H173</f>
        <v>1.6402500000000004</v>
      </c>
      <c r="J173" s="1"/>
      <c r="K173" s="1"/>
      <c r="L173" s="1"/>
      <c r="M173" s="1"/>
      <c r="N173" s="1">
        <f>(E165-E172)*H173</f>
        <v>-4.9207500000000008</v>
      </c>
      <c r="O173" s="1">
        <f>I173</f>
        <v>1.6402500000000004</v>
      </c>
    </row>
    <row r="174" spans="1:15" x14ac:dyDescent="0.3">
      <c r="B174" s="28"/>
      <c r="D174" s="1">
        <f t="shared" si="59"/>
        <v>101</v>
      </c>
      <c r="E174" s="1"/>
      <c r="F174" s="1" t="s">
        <v>14</v>
      </c>
      <c r="G174" s="1" t="str">
        <f>CONCATENATE(F174," (", "&gt; ",D174, " unités)")</f>
        <v>Tarif maxi nombre (&gt; 101 unités)</v>
      </c>
      <c r="H174" s="1">
        <f t="shared" si="60"/>
        <v>5.9049000000000018E-2</v>
      </c>
      <c r="I174" s="1">
        <f>(E174-E173)*H174</f>
        <v>-5.9049000000000014</v>
      </c>
      <c r="J174" s="1"/>
      <c r="K174" s="1"/>
      <c r="L174" s="1"/>
      <c r="M174" s="1"/>
      <c r="N174" s="1"/>
      <c r="O174" s="1">
        <f>(E165-E173)*H174</f>
        <v>-5.9049000000000014</v>
      </c>
    </row>
    <row r="175" spans="1:15" x14ac:dyDescent="0.3">
      <c r="B175" s="28"/>
      <c r="D175" s="1"/>
      <c r="E175" s="1"/>
      <c r="F175" s="1"/>
      <c r="G175" s="1"/>
      <c r="H175" s="1"/>
      <c r="I175" s="5" t="s">
        <v>15</v>
      </c>
      <c r="J175" s="6">
        <f t="shared" ref="J175:O175" si="61">SUM(J169:J174)</f>
        <v>0</v>
      </c>
      <c r="K175" s="6">
        <f t="shared" si="61"/>
        <v>9.9999999999999867E-2</v>
      </c>
      <c r="L175" s="6">
        <f t="shared" si="61"/>
        <v>0.32499999999999973</v>
      </c>
      <c r="M175" s="6">
        <f t="shared" si="61"/>
        <v>0.72999999999999909</v>
      </c>
      <c r="N175" s="6">
        <f t="shared" si="61"/>
        <v>1.2767499999999998</v>
      </c>
      <c r="O175" s="6">
        <f t="shared" si="61"/>
        <v>1.9328500000000002</v>
      </c>
    </row>
    <row r="176" spans="1:15" x14ac:dyDescent="0.3">
      <c r="B176" s="28"/>
      <c r="D176" s="1"/>
      <c r="E176" s="1"/>
      <c r="F176" s="1"/>
      <c r="G176" s="1"/>
      <c r="H176" s="1"/>
      <c r="I176" s="6" t="s">
        <v>16</v>
      </c>
      <c r="J176" s="7" t="e">
        <f>J175/$E165</f>
        <v>#DIV/0!</v>
      </c>
      <c r="K176" s="7" t="e">
        <f t="shared" ref="K176" si="62">K175/$E165</f>
        <v>#DIV/0!</v>
      </c>
      <c r="L176" s="7" t="e">
        <f t="shared" ref="L176" si="63">L175/$E165</f>
        <v>#DIV/0!</v>
      </c>
      <c r="M176" s="7" t="e">
        <f>M175/$E165</f>
        <v>#DIV/0!</v>
      </c>
      <c r="N176" s="7" t="e">
        <f>N175/$E165</f>
        <v>#DIV/0!</v>
      </c>
      <c r="O176" s="7" t="e">
        <f>O175/$E165</f>
        <v>#DIV/0!</v>
      </c>
    </row>
    <row r="177" spans="1:15" x14ac:dyDescent="0.3">
      <c r="B177" s="28"/>
    </row>
    <row r="178" spans="1:15" ht="25.8" x14ac:dyDescent="0.5">
      <c r="B178" s="28"/>
      <c r="D178" s="123" t="s">
        <v>68</v>
      </c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5"/>
    </row>
    <row r="179" spans="1:15" x14ac:dyDescent="0.3">
      <c r="B179" s="2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x14ac:dyDescent="0.3">
      <c r="B180" s="28"/>
      <c r="D180" s="6" t="s">
        <v>73</v>
      </c>
      <c r="E180" s="8">
        <f>'demande devis formatage'!$B$23</f>
        <v>0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x14ac:dyDescent="0.3">
      <c r="A181" s="10" t="s">
        <v>71</v>
      </c>
      <c r="B181" s="24">
        <v>0.25</v>
      </c>
      <c r="D181" s="6"/>
      <c r="E181" s="6" t="str">
        <f>IF(E180&lt;=E184,  G184,         IF(E180&lt;=E185,G185,   IF(E180&lt;=E186,  G186,     IF(E180&lt;=E187, G187,     IF(E180&lt;=E188,G188,        IF(E180&gt;E188,G189))))))</f>
        <v>Tarif unitaire (0-10 unités)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x14ac:dyDescent="0.3">
      <c r="A182" s="10" t="s">
        <v>72</v>
      </c>
      <c r="B182" s="31">
        <f>$B$4</f>
        <v>-0.1</v>
      </c>
      <c r="D182" s="6" t="s">
        <v>75</v>
      </c>
      <c r="E182" s="7" t="e">
        <f>IF(E181=J183,  J191,         IF(E181=K183,K191,   IF(E181=L183,  L191,     IF(E181=M183, M191,     IF(E181=N183,N191,        IF(E181=O183,O191))))))</f>
        <v>#DIV/0!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43.2" x14ac:dyDescent="0.3">
      <c r="B183" s="28"/>
      <c r="D183" s="1"/>
      <c r="E183" s="2" t="s">
        <v>18</v>
      </c>
      <c r="F183" s="1"/>
      <c r="G183" s="1" t="s">
        <v>74</v>
      </c>
      <c r="H183" s="2" t="s">
        <v>19</v>
      </c>
      <c r="I183" s="1" t="s">
        <v>9</v>
      </c>
      <c r="J183" s="2" t="str">
        <f>G184</f>
        <v>Tarif unitaire (0-10 unités)</v>
      </c>
      <c r="K183" s="2" t="str">
        <f>G185</f>
        <v>Tarif petit nombre (11-25 unités)</v>
      </c>
      <c r="L183" s="2" t="str">
        <f>G186</f>
        <v>Tarif moyen nombre (26-50 unités)</v>
      </c>
      <c r="M183" s="2" t="str">
        <f>G187</f>
        <v>Tarif grand nombre (51-75 unités)</v>
      </c>
      <c r="N183" s="2" t="str">
        <f>G188</f>
        <v>Tarif super nombre (76-100 unités)</v>
      </c>
      <c r="O183" s="2" t="str">
        <f>G189</f>
        <v>Tarif maxi nombre (&gt; 101 unités)</v>
      </c>
    </row>
    <row r="184" spans="1:15" x14ac:dyDescent="0.3">
      <c r="B184" s="28"/>
      <c r="D184" s="1">
        <v>0</v>
      </c>
      <c r="E184" s="1">
        <f>$B$7</f>
        <v>10</v>
      </c>
      <c r="F184" s="1" t="s">
        <v>3</v>
      </c>
      <c r="G184" s="1" t="str">
        <f>CONCATENATE(F184," (",D184, "-",E184," unités)")</f>
        <v>Tarif unitaire (0-10 unités)</v>
      </c>
      <c r="H184" s="1">
        <f>B181</f>
        <v>0.25</v>
      </c>
      <c r="I184" s="1">
        <f>(E184-D184)*H184</f>
        <v>2.5</v>
      </c>
      <c r="J184" s="1">
        <f>(E180-0)*H184</f>
        <v>0</v>
      </c>
      <c r="K184" s="1">
        <f>I184</f>
        <v>2.5</v>
      </c>
      <c r="L184" s="1">
        <f>I184</f>
        <v>2.5</v>
      </c>
      <c r="M184" s="1">
        <f>I184</f>
        <v>2.5</v>
      </c>
      <c r="N184" s="1">
        <f>I184</f>
        <v>2.5</v>
      </c>
      <c r="O184" s="1">
        <f>I184</f>
        <v>2.5</v>
      </c>
    </row>
    <row r="185" spans="1:15" x14ac:dyDescent="0.3">
      <c r="B185" s="28"/>
      <c r="D185" s="1">
        <f>E184+1</f>
        <v>11</v>
      </c>
      <c r="E185" s="1">
        <f>$B$8</f>
        <v>25</v>
      </c>
      <c r="F185" s="1" t="s">
        <v>10</v>
      </c>
      <c r="G185" s="1" t="str">
        <f>CONCATENATE(F185," (",D185, "-",E185," unités)")</f>
        <v>Tarif petit nombre (11-25 unités)</v>
      </c>
      <c r="H185" s="1">
        <f>H184*(1+$B$182)</f>
        <v>0.22500000000000001</v>
      </c>
      <c r="I185" s="1">
        <f>(E185-E184)*H185</f>
        <v>3.375</v>
      </c>
      <c r="J185" s="1"/>
      <c r="K185" s="1">
        <f>(E180-E184)*H185</f>
        <v>-2.25</v>
      </c>
      <c r="L185" s="1">
        <f>I185</f>
        <v>3.375</v>
      </c>
      <c r="M185" s="1">
        <f>I185</f>
        <v>3.375</v>
      </c>
      <c r="N185" s="1">
        <f>I185</f>
        <v>3.375</v>
      </c>
      <c r="O185" s="1">
        <f>I185</f>
        <v>3.375</v>
      </c>
    </row>
    <row r="186" spans="1:15" x14ac:dyDescent="0.3">
      <c r="B186" s="28"/>
      <c r="D186" s="1">
        <f t="shared" ref="D186:D189" si="64">E185+1</f>
        <v>26</v>
      </c>
      <c r="E186" s="1">
        <f>$B$9</f>
        <v>50</v>
      </c>
      <c r="F186" s="1" t="s">
        <v>11</v>
      </c>
      <c r="G186" s="1" t="str">
        <f>CONCATENATE(F186," (",D186, "-",E186," unités)")</f>
        <v>Tarif moyen nombre (26-50 unités)</v>
      </c>
      <c r="H186" s="1">
        <f t="shared" ref="H186:H189" si="65">H185*(1+$B$182)</f>
        <v>0.20250000000000001</v>
      </c>
      <c r="I186" s="1">
        <f>(E186-E185)*H186</f>
        <v>5.0625</v>
      </c>
      <c r="J186" s="1"/>
      <c r="K186" s="1"/>
      <c r="L186" s="1">
        <f>(E180-E185)*H186</f>
        <v>-5.0625</v>
      </c>
      <c r="M186" s="1">
        <f>I186</f>
        <v>5.0625</v>
      </c>
      <c r="N186" s="1">
        <f>I186</f>
        <v>5.0625</v>
      </c>
      <c r="O186" s="1">
        <f>I186</f>
        <v>5.0625</v>
      </c>
    </row>
    <row r="187" spans="1:15" x14ac:dyDescent="0.3">
      <c r="B187" s="28"/>
      <c r="D187" s="1">
        <f t="shared" si="64"/>
        <v>51</v>
      </c>
      <c r="E187" s="1">
        <f>$B$10</f>
        <v>75</v>
      </c>
      <c r="F187" s="1" t="s">
        <v>12</v>
      </c>
      <c r="G187" s="1" t="str">
        <f>CONCATENATE(F187," (",D187, "-",E187," unités)")</f>
        <v>Tarif grand nombre (51-75 unités)</v>
      </c>
      <c r="H187" s="1">
        <f t="shared" si="65"/>
        <v>0.18225000000000002</v>
      </c>
      <c r="I187" s="1">
        <f>(E187-E186)*H187</f>
        <v>4.5562500000000004</v>
      </c>
      <c r="J187" s="1"/>
      <c r="K187" s="1"/>
      <c r="L187" s="1"/>
      <c r="M187" s="1">
        <f>(E180-E186)*H187</f>
        <v>-9.1125000000000007</v>
      </c>
      <c r="N187" s="1">
        <f>I187</f>
        <v>4.5562500000000004</v>
      </c>
      <c r="O187" s="1">
        <f>I187</f>
        <v>4.5562500000000004</v>
      </c>
    </row>
    <row r="188" spans="1:15" x14ac:dyDescent="0.3">
      <c r="B188" s="28"/>
      <c r="D188" s="1">
        <f t="shared" si="64"/>
        <v>76</v>
      </c>
      <c r="E188" s="1">
        <f>$B$11</f>
        <v>100</v>
      </c>
      <c r="F188" s="1" t="s">
        <v>13</v>
      </c>
      <c r="G188" s="1" t="str">
        <f>CONCATENATE(F188," (",D188, "-",E188," unités)")</f>
        <v>Tarif super nombre (76-100 unités)</v>
      </c>
      <c r="H188" s="1">
        <f t="shared" si="65"/>
        <v>0.16402500000000003</v>
      </c>
      <c r="I188" s="1">
        <f>(E188-E187)*H188</f>
        <v>4.1006250000000009</v>
      </c>
      <c r="J188" s="1"/>
      <c r="K188" s="1"/>
      <c r="L188" s="1"/>
      <c r="M188" s="1"/>
      <c r="N188" s="1">
        <f>(E180-E187)*H188</f>
        <v>-12.301875000000003</v>
      </c>
      <c r="O188" s="1">
        <f>I188</f>
        <v>4.1006250000000009</v>
      </c>
    </row>
    <row r="189" spans="1:15" x14ac:dyDescent="0.3">
      <c r="B189" s="28"/>
      <c r="D189" s="1">
        <f t="shared" si="64"/>
        <v>101</v>
      </c>
      <c r="E189" s="1"/>
      <c r="F189" s="1" t="s">
        <v>14</v>
      </c>
      <c r="G189" s="1" t="str">
        <f>CONCATENATE(F189," (", "&gt; ",D189, " unités)")</f>
        <v>Tarif maxi nombre (&gt; 101 unités)</v>
      </c>
      <c r="H189" s="1">
        <f t="shared" si="65"/>
        <v>0.14762250000000005</v>
      </c>
      <c r="I189" s="1">
        <f>(E189-E188)*H189</f>
        <v>-14.762250000000005</v>
      </c>
      <c r="J189" s="1"/>
      <c r="K189" s="1"/>
      <c r="L189" s="1"/>
      <c r="M189" s="1"/>
      <c r="N189" s="1"/>
      <c r="O189" s="1">
        <f>(E180-E188)*H189</f>
        <v>-14.762250000000005</v>
      </c>
    </row>
    <row r="190" spans="1:15" x14ac:dyDescent="0.3">
      <c r="B190" s="28"/>
      <c r="D190" s="1"/>
      <c r="E190" s="1"/>
      <c r="F190" s="1"/>
      <c r="G190" s="1"/>
      <c r="H190" s="1"/>
      <c r="I190" s="5" t="s">
        <v>15</v>
      </c>
      <c r="J190" s="6">
        <f t="shared" ref="J190:O190" si="66">SUM(J184:J189)</f>
        <v>0</v>
      </c>
      <c r="K190" s="6">
        <f t="shared" si="66"/>
        <v>0.25</v>
      </c>
      <c r="L190" s="6">
        <f t="shared" si="66"/>
        <v>0.8125</v>
      </c>
      <c r="M190" s="6">
        <f t="shared" si="66"/>
        <v>1.8249999999999993</v>
      </c>
      <c r="N190" s="6">
        <f t="shared" si="66"/>
        <v>3.1918749999999978</v>
      </c>
      <c r="O190" s="6">
        <f t="shared" si="66"/>
        <v>4.8321249999999942</v>
      </c>
    </row>
    <row r="191" spans="1:15" x14ac:dyDescent="0.3">
      <c r="B191" s="28"/>
      <c r="D191" s="1"/>
      <c r="E191" s="1"/>
      <c r="F191" s="1"/>
      <c r="G191" s="1"/>
      <c r="H191" s="1"/>
      <c r="I191" s="6" t="s">
        <v>16</v>
      </c>
      <c r="J191" s="7" t="e">
        <f>J190/$E180</f>
        <v>#DIV/0!</v>
      </c>
      <c r="K191" s="7" t="e">
        <f t="shared" ref="K191" si="67">K190/$E180</f>
        <v>#DIV/0!</v>
      </c>
      <c r="L191" s="7" t="e">
        <f t="shared" ref="L191" si="68">L190/$E180</f>
        <v>#DIV/0!</v>
      </c>
      <c r="M191" s="7" t="e">
        <f>M190/$E180</f>
        <v>#DIV/0!</v>
      </c>
      <c r="N191" s="7" t="e">
        <f>N190/$E180</f>
        <v>#DIV/0!</v>
      </c>
      <c r="O191" s="7" t="e">
        <f>O190/$E180</f>
        <v>#DIV/0!</v>
      </c>
    </row>
    <row r="192" spans="1:15" x14ac:dyDescent="0.3">
      <c r="B192" s="28"/>
    </row>
    <row r="193" spans="1:15" ht="25.8" x14ac:dyDescent="0.5">
      <c r="B193" s="28"/>
      <c r="D193" s="123" t="s">
        <v>69</v>
      </c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5"/>
    </row>
    <row r="194" spans="1:15" x14ac:dyDescent="0.3">
      <c r="B194" s="2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x14ac:dyDescent="0.3">
      <c r="B195" s="28"/>
      <c r="D195" s="6" t="s">
        <v>73</v>
      </c>
      <c r="E195" s="8">
        <f>'demande devis formatage'!$B$24</f>
        <v>0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3">
      <c r="A196" s="10" t="s">
        <v>71</v>
      </c>
      <c r="B196" s="24">
        <v>0.8</v>
      </c>
      <c r="D196" s="6"/>
      <c r="E196" s="6" t="str">
        <f>IF(E195&lt;=E199,  G199,         IF(E195&lt;=E200,G200,   IF(E195&lt;=E201,  G201,     IF(E195&lt;=E202, G202,     IF(E195&lt;=E203,G203,        IF(E195&gt;E203,G204))))))</f>
        <v>Tarif unitaire (0-10 unités)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3">
      <c r="A197" s="10" t="s">
        <v>72</v>
      </c>
      <c r="B197" s="31">
        <f>$B$4</f>
        <v>-0.1</v>
      </c>
      <c r="D197" s="6" t="s">
        <v>75</v>
      </c>
      <c r="E197" s="7" t="e">
        <f>IF(E196=J198,  J206,         IF(E196=K198,K206,   IF(E196=L198,  L206,     IF(E196=M198, M206,     IF(E196=N198,N206,        IF(E196=O198,O206))))))</f>
        <v>#DIV/0!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43.2" x14ac:dyDescent="0.3">
      <c r="B198" s="28"/>
      <c r="D198" s="1"/>
      <c r="E198" s="2" t="s">
        <v>18</v>
      </c>
      <c r="F198" s="1"/>
      <c r="G198" s="1" t="s">
        <v>74</v>
      </c>
      <c r="H198" s="2" t="s">
        <v>19</v>
      </c>
      <c r="I198" s="1" t="s">
        <v>9</v>
      </c>
      <c r="J198" s="2" t="str">
        <f>G199</f>
        <v>Tarif unitaire (0-10 unités)</v>
      </c>
      <c r="K198" s="2" t="str">
        <f>G200</f>
        <v>Tarif petit nombre (11-25 unités)</v>
      </c>
      <c r="L198" s="2" t="str">
        <f>G201</f>
        <v>Tarif moyen nombre (26-50 unités)</v>
      </c>
      <c r="M198" s="2" t="str">
        <f>G202</f>
        <v>Tarif grand nombre (51-75 unités)</v>
      </c>
      <c r="N198" s="2" t="str">
        <f>G203</f>
        <v>Tarif super nombre (76-100 unités)</v>
      </c>
      <c r="O198" s="2" t="str">
        <f>G204</f>
        <v>Tarif maxi nombre (&gt; 101 unités)</v>
      </c>
    </row>
    <row r="199" spans="1:15" x14ac:dyDescent="0.3">
      <c r="B199" s="28"/>
      <c r="D199" s="1">
        <v>0</v>
      </c>
      <c r="E199" s="1">
        <f>$B$7</f>
        <v>10</v>
      </c>
      <c r="F199" s="1" t="s">
        <v>3</v>
      </c>
      <c r="G199" s="1" t="str">
        <f>CONCATENATE(F199," (",D199, "-",E199," unités)")</f>
        <v>Tarif unitaire (0-10 unités)</v>
      </c>
      <c r="H199" s="1">
        <f>B196</f>
        <v>0.8</v>
      </c>
      <c r="I199" s="1">
        <f>(E199-D199)*H199</f>
        <v>8</v>
      </c>
      <c r="J199" s="1">
        <f>(E195-0)*H199</f>
        <v>0</v>
      </c>
      <c r="K199" s="1">
        <f>I199</f>
        <v>8</v>
      </c>
      <c r="L199" s="1">
        <f>I199</f>
        <v>8</v>
      </c>
      <c r="M199" s="1">
        <f>I199</f>
        <v>8</v>
      </c>
      <c r="N199" s="1">
        <f>I199</f>
        <v>8</v>
      </c>
      <c r="O199" s="1">
        <f>I199</f>
        <v>8</v>
      </c>
    </row>
    <row r="200" spans="1:15" x14ac:dyDescent="0.3">
      <c r="B200" s="28"/>
      <c r="D200" s="1">
        <f>E199+1</f>
        <v>11</v>
      </c>
      <c r="E200" s="1">
        <f>$B$8</f>
        <v>25</v>
      </c>
      <c r="F200" s="1" t="s">
        <v>10</v>
      </c>
      <c r="G200" s="1" t="str">
        <f>CONCATENATE(F200," (",D200, "-",E200," unités)")</f>
        <v>Tarif petit nombre (11-25 unités)</v>
      </c>
      <c r="H200" s="1">
        <f>H199*(1+$B$197)</f>
        <v>0.72000000000000008</v>
      </c>
      <c r="I200" s="1">
        <f>(E200-E199)*H200</f>
        <v>10.8</v>
      </c>
      <c r="J200" s="1"/>
      <c r="K200" s="1">
        <f>(E195-E199)*H200</f>
        <v>-7.2000000000000011</v>
      </c>
      <c r="L200" s="1">
        <f>I200</f>
        <v>10.8</v>
      </c>
      <c r="M200" s="1">
        <f>I200</f>
        <v>10.8</v>
      </c>
      <c r="N200" s="1">
        <f>I200</f>
        <v>10.8</v>
      </c>
      <c r="O200" s="1">
        <f>I200</f>
        <v>10.8</v>
      </c>
    </row>
    <row r="201" spans="1:15" x14ac:dyDescent="0.3">
      <c r="B201" s="28"/>
      <c r="D201" s="1">
        <f t="shared" ref="D201:D204" si="69">E200+1</f>
        <v>26</v>
      </c>
      <c r="E201" s="1">
        <f>$B$9</f>
        <v>50</v>
      </c>
      <c r="F201" s="1" t="s">
        <v>11</v>
      </c>
      <c r="G201" s="1" t="str">
        <f>CONCATENATE(F201," (",D201, "-",E201," unités)")</f>
        <v>Tarif moyen nombre (26-50 unités)</v>
      </c>
      <c r="H201" s="1">
        <f t="shared" ref="H201:H204" si="70">H200*(1+$B$197)</f>
        <v>0.64800000000000013</v>
      </c>
      <c r="I201" s="1">
        <f>(E201-E200)*H201</f>
        <v>16.200000000000003</v>
      </c>
      <c r="J201" s="1"/>
      <c r="K201" s="1"/>
      <c r="L201" s="1">
        <f>(E195-E200)*H201</f>
        <v>-16.200000000000003</v>
      </c>
      <c r="M201" s="1">
        <f>I201</f>
        <v>16.200000000000003</v>
      </c>
      <c r="N201" s="1">
        <f>I201</f>
        <v>16.200000000000003</v>
      </c>
      <c r="O201" s="1">
        <f>I201</f>
        <v>16.200000000000003</v>
      </c>
    </row>
    <row r="202" spans="1:15" x14ac:dyDescent="0.3">
      <c r="B202" s="28"/>
      <c r="D202" s="1">
        <f t="shared" si="69"/>
        <v>51</v>
      </c>
      <c r="E202" s="1">
        <f>$B$10</f>
        <v>75</v>
      </c>
      <c r="F202" s="1" t="s">
        <v>12</v>
      </c>
      <c r="G202" s="1" t="str">
        <f>CONCATENATE(F202," (",D202, "-",E202," unités)")</f>
        <v>Tarif grand nombre (51-75 unités)</v>
      </c>
      <c r="H202" s="1">
        <f t="shared" si="70"/>
        <v>0.58320000000000016</v>
      </c>
      <c r="I202" s="1">
        <f>(E202-E201)*H202</f>
        <v>14.580000000000004</v>
      </c>
      <c r="J202" s="1"/>
      <c r="K202" s="1"/>
      <c r="L202" s="1"/>
      <c r="M202" s="1">
        <f>(E195-E201)*H202</f>
        <v>-29.160000000000007</v>
      </c>
      <c r="N202" s="1">
        <f>I202</f>
        <v>14.580000000000004</v>
      </c>
      <c r="O202" s="1">
        <f>I202</f>
        <v>14.580000000000004</v>
      </c>
    </row>
    <row r="203" spans="1:15" x14ac:dyDescent="0.3">
      <c r="B203" s="28"/>
      <c r="D203" s="1">
        <f t="shared" si="69"/>
        <v>76</v>
      </c>
      <c r="E203" s="1">
        <f>$B$11</f>
        <v>100</v>
      </c>
      <c r="F203" s="1" t="s">
        <v>13</v>
      </c>
      <c r="G203" s="1" t="str">
        <f>CONCATENATE(F203," (",D203, "-",E203," unités)")</f>
        <v>Tarif super nombre (76-100 unités)</v>
      </c>
      <c r="H203" s="1">
        <f t="shared" si="70"/>
        <v>0.52488000000000012</v>
      </c>
      <c r="I203" s="1">
        <f>(E203-E202)*H203</f>
        <v>13.122000000000003</v>
      </c>
      <c r="J203" s="1"/>
      <c r="K203" s="1"/>
      <c r="L203" s="1"/>
      <c r="M203" s="1"/>
      <c r="N203" s="1">
        <f>(E195-E202)*H203</f>
        <v>-39.366000000000007</v>
      </c>
      <c r="O203" s="1">
        <f>I203</f>
        <v>13.122000000000003</v>
      </c>
    </row>
    <row r="204" spans="1:15" x14ac:dyDescent="0.3">
      <c r="B204" s="28"/>
      <c r="D204" s="1">
        <f t="shared" si="69"/>
        <v>101</v>
      </c>
      <c r="E204" s="1"/>
      <c r="F204" s="1" t="s">
        <v>14</v>
      </c>
      <c r="G204" s="1" t="str">
        <f>CONCATENATE(F204," (", "&gt; ",D204, " unités)")</f>
        <v>Tarif maxi nombre (&gt; 101 unités)</v>
      </c>
      <c r="H204" s="1">
        <f t="shared" si="70"/>
        <v>0.47239200000000015</v>
      </c>
      <c r="I204" s="1">
        <f>(E204-E203)*H204</f>
        <v>-47.239200000000011</v>
      </c>
      <c r="J204" s="1"/>
      <c r="K204" s="1"/>
      <c r="L204" s="1"/>
      <c r="M204" s="1"/>
      <c r="N204" s="1"/>
      <c r="O204" s="1">
        <f>(E195-E203)*H204</f>
        <v>-47.239200000000011</v>
      </c>
    </row>
    <row r="205" spans="1:15" x14ac:dyDescent="0.3">
      <c r="B205" s="28"/>
      <c r="D205" s="1"/>
      <c r="E205" s="1"/>
      <c r="F205" s="1"/>
      <c r="G205" s="1"/>
      <c r="H205" s="1"/>
      <c r="I205" s="5" t="s">
        <v>15</v>
      </c>
      <c r="J205" s="6">
        <f t="shared" ref="J205:O205" si="71">SUM(J199:J204)</f>
        <v>0</v>
      </c>
      <c r="K205" s="6">
        <f t="shared" si="71"/>
        <v>0.79999999999999893</v>
      </c>
      <c r="L205" s="6">
        <f t="shared" si="71"/>
        <v>2.5999999999999979</v>
      </c>
      <c r="M205" s="6">
        <f t="shared" si="71"/>
        <v>5.8399999999999928</v>
      </c>
      <c r="N205" s="6">
        <f t="shared" si="71"/>
        <v>10.213999999999999</v>
      </c>
      <c r="O205" s="6">
        <f t="shared" si="71"/>
        <v>15.462800000000001</v>
      </c>
    </row>
    <row r="206" spans="1:15" x14ac:dyDescent="0.3">
      <c r="B206" s="28"/>
      <c r="D206" s="1"/>
      <c r="E206" s="1"/>
      <c r="F206" s="1"/>
      <c r="G206" s="1"/>
      <c r="H206" s="1"/>
      <c r="I206" s="6" t="s">
        <v>16</v>
      </c>
      <c r="J206" s="7" t="e">
        <f>J205/$E195</f>
        <v>#DIV/0!</v>
      </c>
      <c r="K206" s="7" t="e">
        <f t="shared" ref="K206" si="72">K205/$E195</f>
        <v>#DIV/0!</v>
      </c>
      <c r="L206" s="7" t="e">
        <f t="shared" ref="L206" si="73">L205/$E195</f>
        <v>#DIV/0!</v>
      </c>
      <c r="M206" s="7" t="e">
        <f>M205/$E195</f>
        <v>#DIV/0!</v>
      </c>
      <c r="N206" s="7" t="e">
        <f>N205/$E195</f>
        <v>#DIV/0!</v>
      </c>
      <c r="O206" s="7" t="e">
        <f>O205/$E195</f>
        <v>#DIV/0!</v>
      </c>
    </row>
    <row r="207" spans="1:15" x14ac:dyDescent="0.3">
      <c r="B207" s="28"/>
    </row>
    <row r="208" spans="1:15" ht="25.8" x14ac:dyDescent="0.5">
      <c r="B208" s="28"/>
      <c r="D208" s="123" t="s">
        <v>70</v>
      </c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5"/>
    </row>
    <row r="209" spans="1:15" x14ac:dyDescent="0.3">
      <c r="B209" s="2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3">
      <c r="B210" s="28"/>
      <c r="D210" s="6" t="s">
        <v>73</v>
      </c>
      <c r="E210" s="8">
        <f>'demande devis formatage'!$B$25</f>
        <v>0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3">
      <c r="A211" s="10" t="s">
        <v>71</v>
      </c>
      <c r="B211" s="24">
        <v>3</v>
      </c>
      <c r="D211" s="6"/>
      <c r="E211" s="6" t="str">
        <f>IF(E210&lt;=E214,  G214,         IF(E210&lt;=E215,G215,   IF(E210&lt;=E216,  G216,     IF(E210&lt;=E217, G217,     IF(E210&lt;=E218,G218,        IF(E210&gt;E218,G219))))))</f>
        <v>Tarif unitaire (0-10 unités)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3">
      <c r="A212" s="10" t="s">
        <v>72</v>
      </c>
      <c r="B212" s="31">
        <f>$B$4</f>
        <v>-0.1</v>
      </c>
      <c r="D212" s="6" t="s">
        <v>75</v>
      </c>
      <c r="E212" s="7" t="e">
        <f>IF(E211=J213,  J221,         IF(E211=K213,K221,   IF(E211=L213,  L221,     IF(E211=M213, M221,     IF(E211=N213,N221,        IF(E211=O213,O221))))))</f>
        <v>#DIV/0!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43.2" x14ac:dyDescent="0.3">
      <c r="D213" s="1"/>
      <c r="E213" s="2" t="s">
        <v>18</v>
      </c>
      <c r="F213" s="1"/>
      <c r="G213" s="1" t="s">
        <v>74</v>
      </c>
      <c r="H213" s="2" t="s">
        <v>19</v>
      </c>
      <c r="I213" s="1" t="s">
        <v>9</v>
      </c>
      <c r="J213" s="2" t="str">
        <f>G214</f>
        <v>Tarif unitaire (0-10 unités)</v>
      </c>
      <c r="K213" s="2" t="str">
        <f>G215</f>
        <v>Tarif petit nombre (11-25 unités)</v>
      </c>
      <c r="L213" s="2" t="str">
        <f>G216</f>
        <v>Tarif moyen nombre (26-50 unités)</v>
      </c>
      <c r="M213" s="2" t="str">
        <f>G217</f>
        <v>Tarif grand nombre (51-75 unités)</v>
      </c>
      <c r="N213" s="2" t="str">
        <f>G218</f>
        <v>Tarif super nombre (76-100 unités)</v>
      </c>
      <c r="O213" s="2" t="str">
        <f>G219</f>
        <v>Tarif maxi nombre (&gt; 101 unités)</v>
      </c>
    </row>
    <row r="214" spans="1:15" x14ac:dyDescent="0.3">
      <c r="D214" s="1">
        <v>0</v>
      </c>
      <c r="E214" s="1">
        <f>$B$7</f>
        <v>10</v>
      </c>
      <c r="F214" s="1" t="s">
        <v>3</v>
      </c>
      <c r="G214" s="1" t="str">
        <f>CONCATENATE(F214," (",D214, "-",E214," unités)")</f>
        <v>Tarif unitaire (0-10 unités)</v>
      </c>
      <c r="H214" s="1">
        <f>B211</f>
        <v>3</v>
      </c>
      <c r="I214" s="1">
        <f>(E214-D214)*H214</f>
        <v>30</v>
      </c>
      <c r="J214" s="1">
        <f>(E210-0)*H214</f>
        <v>0</v>
      </c>
      <c r="K214" s="1">
        <f>I214</f>
        <v>30</v>
      </c>
      <c r="L214" s="1">
        <f>I214</f>
        <v>30</v>
      </c>
      <c r="M214" s="1">
        <f>I214</f>
        <v>30</v>
      </c>
      <c r="N214" s="1">
        <f>I214</f>
        <v>30</v>
      </c>
      <c r="O214" s="1">
        <f>I214</f>
        <v>30</v>
      </c>
    </row>
    <row r="215" spans="1:15" x14ac:dyDescent="0.3">
      <c r="D215" s="1">
        <f>E214+1</f>
        <v>11</v>
      </c>
      <c r="E215" s="1">
        <f>$B$8</f>
        <v>25</v>
      </c>
      <c r="F215" s="1" t="s">
        <v>10</v>
      </c>
      <c r="G215" s="1" t="str">
        <f>CONCATENATE(F215," (",D215, "-",E215," unités)")</f>
        <v>Tarif petit nombre (11-25 unités)</v>
      </c>
      <c r="H215" s="1">
        <f>H214*(1+$B$212)</f>
        <v>2.7</v>
      </c>
      <c r="I215" s="1">
        <f>(E215-E214)*H215</f>
        <v>40.5</v>
      </c>
      <c r="J215" s="1"/>
      <c r="K215" s="1">
        <f>(E210-E214)*H215</f>
        <v>-27</v>
      </c>
      <c r="L215" s="1">
        <f>I215</f>
        <v>40.5</v>
      </c>
      <c r="M215" s="1">
        <f>I215</f>
        <v>40.5</v>
      </c>
      <c r="N215" s="1">
        <f>I215</f>
        <v>40.5</v>
      </c>
      <c r="O215" s="1">
        <f>I215</f>
        <v>40.5</v>
      </c>
    </row>
    <row r="216" spans="1:15" x14ac:dyDescent="0.3">
      <c r="D216" s="1">
        <f t="shared" ref="D216:D219" si="74">E215+1</f>
        <v>26</v>
      </c>
      <c r="E216" s="1">
        <f>$B$9</f>
        <v>50</v>
      </c>
      <c r="F216" s="1" t="s">
        <v>11</v>
      </c>
      <c r="G216" s="1" t="str">
        <f>CONCATENATE(F216," (",D216, "-",E216," unités)")</f>
        <v>Tarif moyen nombre (26-50 unités)</v>
      </c>
      <c r="H216" s="1">
        <f t="shared" ref="H216:H219" si="75">H215*(1+$B$212)</f>
        <v>2.4300000000000002</v>
      </c>
      <c r="I216" s="1">
        <f>(E216-E215)*H216</f>
        <v>60.750000000000007</v>
      </c>
      <c r="J216" s="1"/>
      <c r="K216" s="1"/>
      <c r="L216" s="1">
        <f>(E210-E215)*H216</f>
        <v>-60.750000000000007</v>
      </c>
      <c r="M216" s="1">
        <f>I216</f>
        <v>60.750000000000007</v>
      </c>
      <c r="N216" s="1">
        <f>I216</f>
        <v>60.750000000000007</v>
      </c>
      <c r="O216" s="1">
        <f>I216</f>
        <v>60.750000000000007</v>
      </c>
    </row>
    <row r="217" spans="1:15" x14ac:dyDescent="0.3">
      <c r="D217" s="1">
        <f t="shared" si="74"/>
        <v>51</v>
      </c>
      <c r="E217" s="1">
        <f>$B$10</f>
        <v>75</v>
      </c>
      <c r="F217" s="1" t="s">
        <v>12</v>
      </c>
      <c r="G217" s="1" t="str">
        <f>CONCATENATE(F217," (",D217, "-",E217," unités)")</f>
        <v>Tarif grand nombre (51-75 unités)</v>
      </c>
      <c r="H217" s="1">
        <f t="shared" si="75"/>
        <v>2.1870000000000003</v>
      </c>
      <c r="I217" s="1">
        <f>(E217-E216)*H217</f>
        <v>54.675000000000004</v>
      </c>
      <c r="J217" s="1"/>
      <c r="K217" s="1"/>
      <c r="L217" s="1"/>
      <c r="M217" s="1">
        <f>(E210-E216)*H217</f>
        <v>-109.35000000000001</v>
      </c>
      <c r="N217" s="1">
        <f>I217</f>
        <v>54.675000000000004</v>
      </c>
      <c r="O217" s="1">
        <f>I217</f>
        <v>54.675000000000004</v>
      </c>
    </row>
    <row r="218" spans="1:15" x14ac:dyDescent="0.3">
      <c r="D218" s="1">
        <f t="shared" si="74"/>
        <v>76</v>
      </c>
      <c r="E218" s="1">
        <f>$B$11</f>
        <v>100</v>
      </c>
      <c r="F218" s="1" t="s">
        <v>13</v>
      </c>
      <c r="G218" s="1" t="str">
        <f>CONCATENATE(F218," (",D218, "-",E218," unités)")</f>
        <v>Tarif super nombre (76-100 unités)</v>
      </c>
      <c r="H218" s="1">
        <f t="shared" si="75"/>
        <v>1.9683000000000004</v>
      </c>
      <c r="I218" s="1">
        <f>(E218-E217)*H218</f>
        <v>49.20750000000001</v>
      </c>
      <c r="J218" s="1"/>
      <c r="K218" s="1"/>
      <c r="L218" s="1"/>
      <c r="M218" s="1"/>
      <c r="N218" s="1">
        <f>(E210-E217)*H218</f>
        <v>-147.62250000000003</v>
      </c>
      <c r="O218" s="1">
        <f>I218</f>
        <v>49.20750000000001</v>
      </c>
    </row>
    <row r="219" spans="1:15" x14ac:dyDescent="0.3">
      <c r="D219" s="1">
        <f t="shared" si="74"/>
        <v>101</v>
      </c>
      <c r="E219" s="1"/>
      <c r="F219" s="1" t="s">
        <v>14</v>
      </c>
      <c r="G219" s="1" t="str">
        <f>CONCATENATE(F219," (", "&gt; ",D219, " unités)")</f>
        <v>Tarif maxi nombre (&gt; 101 unités)</v>
      </c>
      <c r="H219" s="1">
        <f t="shared" si="75"/>
        <v>1.7714700000000003</v>
      </c>
      <c r="I219" s="1">
        <f>(E219-E218)*H219</f>
        <v>-177.14700000000002</v>
      </c>
      <c r="J219" s="1"/>
      <c r="K219" s="1"/>
      <c r="L219" s="1"/>
      <c r="M219" s="1"/>
      <c r="N219" s="1"/>
      <c r="O219" s="1">
        <f>(E210-E218)*H219</f>
        <v>-177.14700000000002</v>
      </c>
    </row>
    <row r="220" spans="1:15" x14ac:dyDescent="0.3">
      <c r="D220" s="1"/>
      <c r="E220" s="1"/>
      <c r="F220" s="1"/>
      <c r="G220" s="1"/>
      <c r="H220" s="1"/>
      <c r="I220" s="5" t="s">
        <v>15</v>
      </c>
      <c r="J220" s="6">
        <f t="shared" ref="J220:O220" si="76">SUM(J214:J219)</f>
        <v>0</v>
      </c>
      <c r="K220" s="6">
        <f t="shared" si="76"/>
        <v>3</v>
      </c>
      <c r="L220" s="6">
        <f t="shared" si="76"/>
        <v>9.7499999999999929</v>
      </c>
      <c r="M220" s="6">
        <f t="shared" si="76"/>
        <v>21.899999999999991</v>
      </c>
      <c r="N220" s="6">
        <f t="shared" si="76"/>
        <v>38.302499999999981</v>
      </c>
      <c r="O220" s="6">
        <f t="shared" si="76"/>
        <v>57.985500000000002</v>
      </c>
    </row>
    <row r="221" spans="1:15" x14ac:dyDescent="0.3">
      <c r="D221" s="1"/>
      <c r="E221" s="1"/>
      <c r="F221" s="1"/>
      <c r="G221" s="1"/>
      <c r="H221" s="1"/>
      <c r="I221" s="6" t="s">
        <v>16</v>
      </c>
      <c r="J221" s="7" t="e">
        <f>J220/$E210</f>
        <v>#DIV/0!</v>
      </c>
      <c r="K221" s="7" t="e">
        <f t="shared" ref="K221" si="77">K220/$E210</f>
        <v>#DIV/0!</v>
      </c>
      <c r="L221" s="7" t="e">
        <f t="shared" ref="L221" si="78">L220/$E210</f>
        <v>#DIV/0!</v>
      </c>
      <c r="M221" s="7" t="e">
        <f>M220/$E210</f>
        <v>#DIV/0!</v>
      </c>
      <c r="N221" s="7" t="e">
        <f>N220/$E210</f>
        <v>#DIV/0!</v>
      </c>
      <c r="O221" s="7" t="e">
        <f>O220/$E210</f>
        <v>#DIV/0!</v>
      </c>
    </row>
    <row r="223" spans="1:15" ht="25.8" x14ac:dyDescent="0.5">
      <c r="B223" s="28"/>
      <c r="D223" s="123" t="s">
        <v>136</v>
      </c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5"/>
    </row>
    <row r="224" spans="1:15" x14ac:dyDescent="0.3">
      <c r="B224" s="2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3">
      <c r="B225" s="28"/>
      <c r="D225" s="6" t="s">
        <v>73</v>
      </c>
      <c r="E225" s="8">
        <f>'demande devis formatage'!$B$26</f>
        <v>300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3">
      <c r="A226" s="10" t="s">
        <v>71</v>
      </c>
      <c r="B226" s="24">
        <v>0.75</v>
      </c>
      <c r="D226" s="6"/>
      <c r="E226" s="6" t="str">
        <f>IF(E225&lt;=E229,  G229,         IF(E225&lt;=E230,G230,   IF(E225&lt;=E231,  G231,     IF(E225&lt;=E232, G232,     IF(E225&lt;=E233,G233,        IF(E225&gt;E233,G234))))))</f>
        <v>Tarif maxi nombre (&gt; 101 unités)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3">
      <c r="A227" s="10" t="s">
        <v>72</v>
      </c>
      <c r="B227" s="31">
        <f>$B$4</f>
        <v>-0.1</v>
      </c>
      <c r="D227" s="6" t="s">
        <v>75</v>
      </c>
      <c r="E227" s="7">
        <f>IF(E226=J228,  J236,         IF(E226=K228,K236,   IF(E226=L228,  L236,     IF(E226=M228, M236,     IF(E226=N228,N236,        IF(E226=O228,O236))))))</f>
        <v>0.49118875000000001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43.2" x14ac:dyDescent="0.3">
      <c r="D228" s="1"/>
      <c r="E228" s="2" t="s">
        <v>18</v>
      </c>
      <c r="F228" s="1"/>
      <c r="G228" s="1" t="s">
        <v>74</v>
      </c>
      <c r="H228" s="2" t="s">
        <v>19</v>
      </c>
      <c r="I228" s="1" t="s">
        <v>9</v>
      </c>
      <c r="J228" s="2" t="str">
        <f>G229</f>
        <v>Tarif unitaire (0-10 unités)</v>
      </c>
      <c r="K228" s="2" t="str">
        <f>G230</f>
        <v>Tarif petit nombre (11-25 unités)</v>
      </c>
      <c r="L228" s="2" t="str">
        <f>G231</f>
        <v>Tarif moyen nombre (26-50 unités)</v>
      </c>
      <c r="M228" s="2" t="str">
        <f>G232</f>
        <v>Tarif grand nombre (51-75 unités)</v>
      </c>
      <c r="N228" s="2" t="str">
        <f>G233</f>
        <v>Tarif super nombre (76-100 unités)</v>
      </c>
      <c r="O228" s="2" t="str">
        <f>G234</f>
        <v>Tarif maxi nombre (&gt; 101 unités)</v>
      </c>
    </row>
    <row r="229" spans="1:15" x14ac:dyDescent="0.3">
      <c r="D229" s="1">
        <v>0</v>
      </c>
      <c r="E229" s="1">
        <f>$B$7</f>
        <v>10</v>
      </c>
      <c r="F229" s="1" t="s">
        <v>3</v>
      </c>
      <c r="G229" s="1" t="str">
        <f>CONCATENATE(F229," (",D229, "-",E229," unités)")</f>
        <v>Tarif unitaire (0-10 unités)</v>
      </c>
      <c r="H229" s="1">
        <f>B226</f>
        <v>0.75</v>
      </c>
      <c r="I229" s="1">
        <f>(E229-D229)*H229</f>
        <v>7.5</v>
      </c>
      <c r="J229" s="1">
        <f>(E225-0)*H229</f>
        <v>225</v>
      </c>
      <c r="K229" s="1">
        <f>I229</f>
        <v>7.5</v>
      </c>
      <c r="L229" s="1">
        <f>I229</f>
        <v>7.5</v>
      </c>
      <c r="M229" s="1">
        <f>I229</f>
        <v>7.5</v>
      </c>
      <c r="N229" s="1">
        <f>I229</f>
        <v>7.5</v>
      </c>
      <c r="O229" s="1">
        <f>I229</f>
        <v>7.5</v>
      </c>
    </row>
    <row r="230" spans="1:15" x14ac:dyDescent="0.3">
      <c r="D230" s="1">
        <f>E229+1</f>
        <v>11</v>
      </c>
      <c r="E230" s="1">
        <f>$B$8</f>
        <v>25</v>
      </c>
      <c r="F230" s="1" t="s">
        <v>10</v>
      </c>
      <c r="G230" s="1" t="str">
        <f>CONCATENATE(F230," (",D230, "-",E230," unités)")</f>
        <v>Tarif petit nombre (11-25 unités)</v>
      </c>
      <c r="H230" s="1">
        <f>H229*(1+$B$227)</f>
        <v>0.67500000000000004</v>
      </c>
      <c r="I230" s="1">
        <f>(E230-E229)*H230</f>
        <v>10.125</v>
      </c>
      <c r="J230" s="1"/>
      <c r="K230" s="1">
        <f>(E225-E229)*H230</f>
        <v>195.75</v>
      </c>
      <c r="L230" s="1">
        <f>I230</f>
        <v>10.125</v>
      </c>
      <c r="M230" s="1">
        <f>I230</f>
        <v>10.125</v>
      </c>
      <c r="N230" s="1">
        <f>I230</f>
        <v>10.125</v>
      </c>
      <c r="O230" s="1">
        <f>I230</f>
        <v>10.125</v>
      </c>
    </row>
    <row r="231" spans="1:15" x14ac:dyDescent="0.3">
      <c r="D231" s="1">
        <f t="shared" ref="D231:D234" si="79">E230+1</f>
        <v>26</v>
      </c>
      <c r="E231" s="1">
        <f>$B$9</f>
        <v>50</v>
      </c>
      <c r="F231" s="1" t="s">
        <v>11</v>
      </c>
      <c r="G231" s="1" t="str">
        <f>CONCATENATE(F231," (",D231, "-",E231," unités)")</f>
        <v>Tarif moyen nombre (26-50 unités)</v>
      </c>
      <c r="H231" s="1">
        <f>H230*(1+$B$227)</f>
        <v>0.60750000000000004</v>
      </c>
      <c r="I231" s="1">
        <f>(E231-E230)*H231</f>
        <v>15.187500000000002</v>
      </c>
      <c r="J231" s="1"/>
      <c r="K231" s="1"/>
      <c r="L231" s="1">
        <f>(E225-E230)*H231</f>
        <v>167.0625</v>
      </c>
      <c r="M231" s="1">
        <f>I231</f>
        <v>15.187500000000002</v>
      </c>
      <c r="N231" s="1">
        <f>I231</f>
        <v>15.187500000000002</v>
      </c>
      <c r="O231" s="1">
        <f>I231</f>
        <v>15.187500000000002</v>
      </c>
    </row>
    <row r="232" spans="1:15" x14ac:dyDescent="0.3">
      <c r="D232" s="1">
        <f t="shared" si="79"/>
        <v>51</v>
      </c>
      <c r="E232" s="1">
        <f>$B$10</f>
        <v>75</v>
      </c>
      <c r="F232" s="1" t="s">
        <v>12</v>
      </c>
      <c r="G232" s="1" t="str">
        <f>CONCATENATE(F232," (",D232, "-",E232," unités)")</f>
        <v>Tarif grand nombre (51-75 unités)</v>
      </c>
      <c r="H232" s="1">
        <f>H231*(1+$B$227)</f>
        <v>0.54675000000000007</v>
      </c>
      <c r="I232" s="1">
        <f>(E232-E231)*H232</f>
        <v>13.668750000000001</v>
      </c>
      <c r="J232" s="1"/>
      <c r="K232" s="1"/>
      <c r="L232" s="1"/>
      <c r="M232" s="1">
        <f>(E225-E231)*H232</f>
        <v>136.68750000000003</v>
      </c>
      <c r="N232" s="1">
        <f>I232</f>
        <v>13.668750000000001</v>
      </c>
      <c r="O232" s="1">
        <f>I232</f>
        <v>13.668750000000001</v>
      </c>
    </row>
    <row r="233" spans="1:15" x14ac:dyDescent="0.3">
      <c r="D233" s="1">
        <f t="shared" si="79"/>
        <v>76</v>
      </c>
      <c r="E233" s="1">
        <f>$B$11</f>
        <v>100</v>
      </c>
      <c r="F233" s="1" t="s">
        <v>13</v>
      </c>
      <c r="G233" s="1" t="str">
        <f>CONCATENATE(F233," (",D233, "-",E233," unités)")</f>
        <v>Tarif super nombre (76-100 unités)</v>
      </c>
      <c r="H233" s="1">
        <f>H232*(1+$B$227)</f>
        <v>0.4920750000000001</v>
      </c>
      <c r="I233" s="1">
        <f>(E233-E232)*H233</f>
        <v>12.301875000000003</v>
      </c>
      <c r="J233" s="1"/>
      <c r="K233" s="1"/>
      <c r="L233" s="1"/>
      <c r="M233" s="1"/>
      <c r="N233" s="1">
        <f>(E225-E232)*H233</f>
        <v>110.71687500000002</v>
      </c>
      <c r="O233" s="1">
        <f>I233</f>
        <v>12.301875000000003</v>
      </c>
    </row>
    <row r="234" spans="1:15" x14ac:dyDescent="0.3">
      <c r="D234" s="1">
        <f t="shared" si="79"/>
        <v>101</v>
      </c>
      <c r="E234" s="1"/>
      <c r="F234" s="1" t="s">
        <v>14</v>
      </c>
      <c r="G234" s="1" t="str">
        <f>CONCATENATE(F234," (", "&gt; ",D234, " unités)")</f>
        <v>Tarif maxi nombre (&gt; 101 unités)</v>
      </c>
      <c r="H234" s="1">
        <f>H233*(1+$B$227)</f>
        <v>0.44286750000000008</v>
      </c>
      <c r="I234" s="1">
        <f>(E234-E233)*H234</f>
        <v>-44.286750000000005</v>
      </c>
      <c r="J234" s="1"/>
      <c r="K234" s="1"/>
      <c r="L234" s="1"/>
      <c r="M234" s="1"/>
      <c r="N234" s="1"/>
      <c r="O234" s="1">
        <f>(E225-E233)*H234</f>
        <v>88.57350000000001</v>
      </c>
    </row>
    <row r="235" spans="1:15" x14ac:dyDescent="0.3">
      <c r="D235" s="1"/>
      <c r="E235" s="1"/>
      <c r="F235" s="1"/>
      <c r="G235" s="1"/>
      <c r="H235" s="1"/>
      <c r="I235" s="5" t="s">
        <v>15</v>
      </c>
      <c r="J235" s="6">
        <f>SUM(J229:J234)</f>
        <v>225</v>
      </c>
      <c r="K235" s="6">
        <f t="shared" ref="K235:O235" si="80">SUM(K229:K234)</f>
        <v>203.25</v>
      </c>
      <c r="L235" s="6">
        <f t="shared" si="80"/>
        <v>184.6875</v>
      </c>
      <c r="M235" s="6">
        <f t="shared" si="80"/>
        <v>169.50000000000003</v>
      </c>
      <c r="N235" s="6">
        <f t="shared" si="80"/>
        <v>157.198125</v>
      </c>
      <c r="O235" s="6">
        <f t="shared" si="80"/>
        <v>147.35662500000001</v>
      </c>
    </row>
    <row r="236" spans="1:15" x14ac:dyDescent="0.3">
      <c r="D236" s="1"/>
      <c r="E236" s="1"/>
      <c r="F236" s="1"/>
      <c r="G236" s="1"/>
      <c r="H236" s="1"/>
      <c r="I236" s="6" t="s">
        <v>16</v>
      </c>
      <c r="J236" s="32">
        <f>J235/$E225</f>
        <v>0.75</v>
      </c>
      <c r="K236" s="32">
        <f t="shared" ref="K236" si="81">K235/$E225</f>
        <v>0.67749999999999999</v>
      </c>
      <c r="L236" s="32">
        <f>L235/$E225</f>
        <v>0.61562499999999998</v>
      </c>
      <c r="M236" s="32">
        <f>M235/$E225</f>
        <v>0.56500000000000006</v>
      </c>
      <c r="N236" s="7">
        <f>N235/$E225</f>
        <v>0.52399375000000004</v>
      </c>
      <c r="O236" s="7">
        <f>O235/$E225</f>
        <v>0.49118875000000001</v>
      </c>
    </row>
  </sheetData>
  <sheetProtection sheet="1" formatCells="0" selectLockedCells="1"/>
  <mergeCells count="16">
    <mergeCell ref="D223:O223"/>
    <mergeCell ref="S27:T27"/>
    <mergeCell ref="D193:O193"/>
    <mergeCell ref="D208:O208"/>
    <mergeCell ref="A13:O13"/>
    <mergeCell ref="D103:O103"/>
    <mergeCell ref="D118:O118"/>
    <mergeCell ref="D133:O133"/>
    <mergeCell ref="D148:O148"/>
    <mergeCell ref="D163:O163"/>
    <mergeCell ref="D178:O178"/>
    <mergeCell ref="D28:O28"/>
    <mergeCell ref="D43:O43"/>
    <mergeCell ref="D58:O58"/>
    <mergeCell ref="D73:O73"/>
    <mergeCell ref="D88:O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3EC7-6EED-42B7-9AB9-BFDC205584FB}">
  <dimension ref="A1:E43"/>
  <sheetViews>
    <sheetView tabSelected="1" zoomScale="91" zoomScaleNormal="100" workbookViewId="0">
      <selection activeCell="B5" sqref="B5:D5"/>
    </sheetView>
  </sheetViews>
  <sheetFormatPr baseColWidth="10" defaultColWidth="11.44140625" defaultRowHeight="14.4" x14ac:dyDescent="0.3"/>
  <cols>
    <col min="1" max="1" width="48.6640625" style="12" customWidth="1"/>
    <col min="2" max="2" width="35.44140625" style="12" customWidth="1"/>
    <col min="3" max="3" width="3.88671875" style="12" customWidth="1"/>
    <col min="4" max="4" width="30.5546875" style="12" customWidth="1"/>
    <col min="5" max="5" width="4.21875" style="12" customWidth="1"/>
    <col min="6" max="6" width="11.44140625" style="12"/>
    <col min="7" max="7" width="34.6640625" style="12" customWidth="1"/>
    <col min="8" max="8" width="15.77734375" style="12" customWidth="1"/>
    <col min="9" max="16384" width="11.44140625" style="12"/>
  </cols>
  <sheetData>
    <row r="1" spans="1:5" ht="75.599999999999994" customHeight="1" x14ac:dyDescent="0.3">
      <c r="A1" s="128" t="s">
        <v>182</v>
      </c>
      <c r="B1" s="129"/>
      <c r="C1" s="129"/>
      <c r="D1" s="130"/>
    </row>
    <row r="2" spans="1:5" ht="32.4" customHeight="1" x14ac:dyDescent="0.3">
      <c r="A2" s="127" t="s">
        <v>78</v>
      </c>
      <c r="B2" s="127"/>
      <c r="C2" s="127"/>
      <c r="D2" s="127"/>
    </row>
    <row r="3" spans="1:5" ht="24.6" customHeight="1" x14ac:dyDescent="0.3">
      <c r="A3" s="134" t="s">
        <v>181</v>
      </c>
      <c r="B3" s="134"/>
      <c r="C3" s="134"/>
      <c r="D3" s="134"/>
    </row>
    <row r="4" spans="1:5" ht="18" x14ac:dyDescent="0.3">
      <c r="A4" s="127" t="s">
        <v>134</v>
      </c>
      <c r="B4" s="127"/>
      <c r="C4" s="127"/>
      <c r="D4" s="127"/>
    </row>
    <row r="5" spans="1:5" ht="15.6" x14ac:dyDescent="0.3">
      <c r="A5" s="35" t="s">
        <v>20</v>
      </c>
      <c r="B5" s="133"/>
      <c r="C5" s="133"/>
      <c r="D5" s="133"/>
      <c r="E5" s="13"/>
    </row>
    <row r="6" spans="1:5" x14ac:dyDescent="0.3">
      <c r="A6" s="35" t="s">
        <v>21</v>
      </c>
      <c r="B6" s="133"/>
      <c r="C6" s="133"/>
      <c r="D6" s="133"/>
    </row>
    <row r="7" spans="1:5" ht="16.8" customHeight="1" x14ac:dyDescent="0.3">
      <c r="A7" s="35" t="s">
        <v>22</v>
      </c>
      <c r="B7" s="133"/>
      <c r="C7" s="133"/>
      <c r="D7" s="133"/>
    </row>
    <row r="8" spans="1:5" x14ac:dyDescent="0.3">
      <c r="A8" s="35" t="s">
        <v>23</v>
      </c>
      <c r="B8" s="136"/>
      <c r="C8" s="136"/>
      <c r="D8" s="136"/>
    </row>
    <row r="9" spans="1:5" x14ac:dyDescent="0.3">
      <c r="A9" s="35" t="s">
        <v>24</v>
      </c>
      <c r="B9" s="135"/>
      <c r="C9" s="135"/>
      <c r="D9" s="135"/>
    </row>
    <row r="10" spans="1:5" ht="43.2" customHeight="1" x14ac:dyDescent="0.3">
      <c r="A10" s="35" t="s">
        <v>25</v>
      </c>
      <c r="B10" s="133"/>
      <c r="C10" s="133"/>
      <c r="D10" s="133"/>
    </row>
    <row r="11" spans="1:5" x14ac:dyDescent="0.3">
      <c r="A11" s="35" t="s">
        <v>26</v>
      </c>
      <c r="B11" s="143" t="s">
        <v>173</v>
      </c>
      <c r="C11" s="143"/>
      <c r="D11" s="143"/>
    </row>
    <row r="12" spans="1:5" ht="18" customHeight="1" x14ac:dyDescent="0.3">
      <c r="A12" s="141" t="s">
        <v>27</v>
      </c>
      <c r="B12" s="142"/>
      <c r="C12" s="142"/>
      <c r="D12" s="142"/>
    </row>
    <row r="13" spans="1:5" ht="18.600000000000001" customHeight="1" x14ac:dyDescent="0.3">
      <c r="A13" s="36" t="s">
        <v>108</v>
      </c>
      <c r="B13" s="137"/>
      <c r="C13" s="138"/>
      <c r="D13" s="139"/>
      <c r="E13" s="13"/>
    </row>
    <row r="14" spans="1:5" ht="15" customHeight="1" x14ac:dyDescent="0.3">
      <c r="A14" s="37" t="s">
        <v>28</v>
      </c>
      <c r="B14" s="154"/>
      <c r="C14" s="155"/>
      <c r="D14" s="156"/>
    </row>
    <row r="15" spans="1:5" ht="14.4" customHeight="1" x14ac:dyDescent="0.3">
      <c r="A15" s="37" t="s">
        <v>92</v>
      </c>
      <c r="B15" s="20"/>
      <c r="C15" s="21"/>
      <c r="D15" s="39" t="s">
        <v>110</v>
      </c>
    </row>
    <row r="16" spans="1:5" s="11" customFormat="1" ht="12" customHeight="1" x14ac:dyDescent="0.3">
      <c r="A16" s="37" t="s">
        <v>79</v>
      </c>
      <c r="B16" s="22">
        <v>0</v>
      </c>
      <c r="C16" s="131" t="str">
        <f>'calculateur FORM'!$E$16</f>
        <v>Tarif unitaire (0-10 unités)</v>
      </c>
      <c r="D16" s="132"/>
    </row>
    <row r="17" spans="1:4" s="11" customFormat="1" ht="12" customHeight="1" x14ac:dyDescent="0.3">
      <c r="A17" s="37" t="s">
        <v>85</v>
      </c>
      <c r="B17" s="22">
        <v>0</v>
      </c>
      <c r="C17" s="131" t="str">
        <f>'calculateur FORM'!$E$31</f>
        <v>Tarif unitaire (0-10 unités)</v>
      </c>
      <c r="D17" s="132"/>
    </row>
    <row r="18" spans="1:4" s="11" customFormat="1" ht="12" customHeight="1" x14ac:dyDescent="0.3">
      <c r="A18" s="37" t="s">
        <v>80</v>
      </c>
      <c r="B18" s="22">
        <v>0</v>
      </c>
      <c r="C18" s="131" t="str">
        <f>'calculateur FORM'!$E$46</f>
        <v>Tarif unitaire (0-10 unités)</v>
      </c>
      <c r="D18" s="132"/>
    </row>
    <row r="19" spans="1:4" s="11" customFormat="1" ht="12" customHeight="1" x14ac:dyDescent="0.3">
      <c r="A19" s="37" t="s">
        <v>81</v>
      </c>
      <c r="B19" s="22">
        <v>0</v>
      </c>
      <c r="C19" s="131" t="str">
        <f>'calculateur FORM'!$E$61</f>
        <v>Tarif unitaire (0-10 unités)</v>
      </c>
      <c r="D19" s="132"/>
    </row>
    <row r="20" spans="1:4" s="11" customFormat="1" ht="12" customHeight="1" x14ac:dyDescent="0.3">
      <c r="A20" s="37" t="s">
        <v>82</v>
      </c>
      <c r="B20" s="22">
        <v>0</v>
      </c>
      <c r="C20" s="147" t="str">
        <f>'calculateur FORM'!$E$76</f>
        <v>Tarif unitaire (0-10 unités)</v>
      </c>
      <c r="D20" s="148"/>
    </row>
    <row r="21" spans="1:4" s="11" customFormat="1" ht="12" customHeight="1" x14ac:dyDescent="0.3">
      <c r="A21" s="37" t="s">
        <v>83</v>
      </c>
      <c r="B21" s="22">
        <v>0</v>
      </c>
      <c r="C21" s="131" t="str">
        <f>'calculateur FORM'!$E$91</f>
        <v>Tarif unitaire (0-10 unités)</v>
      </c>
      <c r="D21" s="132"/>
    </row>
    <row r="22" spans="1:4" s="11" customFormat="1" ht="12" customHeight="1" x14ac:dyDescent="0.3">
      <c r="A22" s="37" t="s">
        <v>84</v>
      </c>
      <c r="B22" s="22">
        <v>0</v>
      </c>
      <c r="C22" s="147" t="str">
        <f>'calculateur FORM'!$E$106</f>
        <v>Tarif unitaire (0-10 unités)</v>
      </c>
      <c r="D22" s="148"/>
    </row>
    <row r="23" spans="1:4" s="11" customFormat="1" ht="12" customHeight="1" x14ac:dyDescent="0.3">
      <c r="A23" s="37" t="s">
        <v>86</v>
      </c>
      <c r="B23" s="22">
        <v>0</v>
      </c>
      <c r="C23" s="131" t="str">
        <f>'calculateur FORM'!$E$151</f>
        <v>Tarif unitaire (0-10 unités)</v>
      </c>
      <c r="D23" s="132"/>
    </row>
    <row r="24" spans="1:4" s="11" customFormat="1" ht="12" customHeight="1" x14ac:dyDescent="0.3">
      <c r="A24" s="37" t="s">
        <v>87</v>
      </c>
      <c r="B24" s="22">
        <v>0</v>
      </c>
      <c r="C24" s="147" t="str">
        <f>'calculateur FORM'!$E$196</f>
        <v>Tarif unitaire (0-10 unités)</v>
      </c>
      <c r="D24" s="148"/>
    </row>
    <row r="25" spans="1:4" s="11" customFormat="1" ht="12" customHeight="1" x14ac:dyDescent="0.3">
      <c r="A25" s="37" t="s">
        <v>88</v>
      </c>
      <c r="B25" s="22">
        <v>0</v>
      </c>
      <c r="C25" s="131" t="str">
        <f>'calculateur FORM'!$E$211</f>
        <v>Tarif unitaire (0-10 unités)</v>
      </c>
      <c r="D25" s="132"/>
    </row>
    <row r="26" spans="1:4" s="11" customFormat="1" ht="12" customHeight="1" x14ac:dyDescent="0.3">
      <c r="A26" s="37" t="s">
        <v>135</v>
      </c>
      <c r="B26" s="22">
        <v>300</v>
      </c>
      <c r="C26" s="131" t="str">
        <f>'calculateur FORM'!$E$226</f>
        <v>Tarif maxi nombre (&gt; 101 unités)</v>
      </c>
      <c r="D26" s="132"/>
    </row>
    <row r="27" spans="1:4" ht="26.4" customHeight="1" x14ac:dyDescent="0.3">
      <c r="A27" s="149" t="s">
        <v>154</v>
      </c>
      <c r="B27" s="150"/>
      <c r="C27" s="150"/>
      <c r="D27" s="151"/>
    </row>
    <row r="28" spans="1:4" ht="18.600000000000001" customHeight="1" x14ac:dyDescent="0.3">
      <c r="A28" s="38" t="s">
        <v>179</v>
      </c>
      <c r="B28" s="33" t="s">
        <v>173</v>
      </c>
    </row>
    <row r="29" spans="1:4" ht="15.6" customHeight="1" x14ac:dyDescent="0.3">
      <c r="A29" s="37" t="s">
        <v>180</v>
      </c>
      <c r="B29" s="15" t="s">
        <v>173</v>
      </c>
    </row>
    <row r="30" spans="1:4" ht="15" customHeight="1" x14ac:dyDescent="0.3">
      <c r="A30" s="37" t="s">
        <v>119</v>
      </c>
      <c r="B30" s="16" t="s">
        <v>120</v>
      </c>
      <c r="C30" s="14"/>
      <c r="D30" s="40" t="str">
        <f>IF(B30='calculateur FORM'!R28,'calculateur FORM'!S28,IF(B30='calculateur FORM'!R29,'calculateur FORM'!S29,IF(B30='calculateur FORM'!R30,'calculateur FORM'!S30," Faire un choix")))</f>
        <v>Le modèle sera fourni avec le document</v>
      </c>
    </row>
    <row r="31" spans="1:4" ht="48" customHeight="1" x14ac:dyDescent="0.3">
      <c r="A31" s="37" t="s">
        <v>30</v>
      </c>
      <c r="B31" s="144"/>
      <c r="C31" s="145"/>
      <c r="D31" s="146"/>
    </row>
    <row r="32" spans="1:4" ht="21" x14ac:dyDescent="0.3">
      <c r="A32" s="152" t="s">
        <v>113</v>
      </c>
      <c r="B32" s="153"/>
      <c r="C32" s="153"/>
      <c r="D32" s="153"/>
    </row>
    <row r="33" spans="1:5" ht="15.6" x14ac:dyDescent="0.3">
      <c r="A33" s="41" t="s">
        <v>31</v>
      </c>
      <c r="B33" s="16" t="s">
        <v>8</v>
      </c>
      <c r="C33" s="14"/>
    </row>
    <row r="34" spans="1:5" ht="15.6" customHeight="1" x14ac:dyDescent="0.3">
      <c r="A34" s="41" t="s">
        <v>32</v>
      </c>
      <c r="B34" s="16" t="s">
        <v>8</v>
      </c>
      <c r="C34" s="14"/>
    </row>
    <row r="35" spans="1:5" ht="15.6" x14ac:dyDescent="0.3">
      <c r="A35" s="41" t="s">
        <v>33</v>
      </c>
      <c r="B35" s="16" t="s">
        <v>8</v>
      </c>
      <c r="C35" s="14"/>
    </row>
    <row r="36" spans="1:5" ht="15.6" customHeight="1" x14ac:dyDescent="0.3">
      <c r="A36" s="41" t="s">
        <v>34</v>
      </c>
      <c r="B36" s="16" t="s">
        <v>8</v>
      </c>
      <c r="C36" s="14"/>
    </row>
    <row r="37" spans="1:5" ht="13.2" customHeight="1" x14ac:dyDescent="0.3">
      <c r="A37" s="41" t="s">
        <v>35</v>
      </c>
      <c r="B37" s="16" t="s">
        <v>8</v>
      </c>
      <c r="C37" s="14"/>
    </row>
    <row r="38" spans="1:5" ht="13.2" customHeight="1" x14ac:dyDescent="0.3">
      <c r="A38" s="41" t="s">
        <v>37</v>
      </c>
      <c r="B38" s="16" t="s">
        <v>8</v>
      </c>
      <c r="C38" s="14"/>
    </row>
    <row r="39" spans="1:5" ht="13.2" customHeight="1" x14ac:dyDescent="0.3">
      <c r="A39" s="41" t="s">
        <v>38</v>
      </c>
      <c r="B39" s="16" t="s">
        <v>8</v>
      </c>
      <c r="C39" s="14"/>
    </row>
    <row r="40" spans="1:5" ht="17.399999999999999" customHeight="1" x14ac:dyDescent="0.3">
      <c r="A40" s="41" t="s">
        <v>114</v>
      </c>
      <c r="B40" s="16" t="s">
        <v>8</v>
      </c>
      <c r="C40" s="14"/>
    </row>
    <row r="41" spans="1:5" ht="17.399999999999999" customHeight="1" x14ac:dyDescent="0.3">
      <c r="A41" s="34" t="s">
        <v>112</v>
      </c>
      <c r="B41" s="3">
        <f>IF(  SUM('calculateur FORM'!$R$53:$R$60)&lt;=0.2,SUM('calculateur FORM'!$R$53:$R$60), 0.2)</f>
        <v>0</v>
      </c>
    </row>
    <row r="42" spans="1:5" ht="15" thickBot="1" x14ac:dyDescent="0.35"/>
    <row r="43" spans="1:5" ht="36.6" customHeight="1" thickTop="1" x14ac:dyDescent="0.3">
      <c r="A43" s="112" t="s">
        <v>184</v>
      </c>
      <c r="B43" s="140"/>
      <c r="C43" s="140"/>
      <c r="D43" s="140"/>
      <c r="E43" s="140"/>
    </row>
  </sheetData>
  <sheetProtection algorithmName="SHA-512" hashValue="Sq6tPNScLGISFVe/Ksra0TFA0sThCUQ2AnYiX297sDWWkWDvURQ+7V2tTD3tGuaWpeEdQUt7UFdMRoagMCNONw==" saltValue="4qFZW/vQaa8PaLTqjYwLpQ==" spinCount="100000" sheet="1" selectLockedCells="1"/>
  <mergeCells count="29">
    <mergeCell ref="A43:E43"/>
    <mergeCell ref="A12:D12"/>
    <mergeCell ref="B11:D11"/>
    <mergeCell ref="B31:D31"/>
    <mergeCell ref="C19:D19"/>
    <mergeCell ref="C20:D20"/>
    <mergeCell ref="C21:D21"/>
    <mergeCell ref="C22:D22"/>
    <mergeCell ref="C23:D23"/>
    <mergeCell ref="C24:D24"/>
    <mergeCell ref="C25:D25"/>
    <mergeCell ref="C26:D26"/>
    <mergeCell ref="A27:D27"/>
    <mergeCell ref="A32:D32"/>
    <mergeCell ref="B14:D14"/>
    <mergeCell ref="A2:D2"/>
    <mergeCell ref="A1:D1"/>
    <mergeCell ref="C16:D16"/>
    <mergeCell ref="C17:D17"/>
    <mergeCell ref="C18:D18"/>
    <mergeCell ref="B5:D5"/>
    <mergeCell ref="A4:D4"/>
    <mergeCell ref="A3:D3"/>
    <mergeCell ref="B10:D10"/>
    <mergeCell ref="B9:D9"/>
    <mergeCell ref="B8:D8"/>
    <mergeCell ref="B7:D7"/>
    <mergeCell ref="B6:D6"/>
    <mergeCell ref="B13:D13"/>
  </mergeCells>
  <dataValidations count="1">
    <dataValidation type="list" showInputMessage="1" showErrorMessage="1" error="Annuler et sélectionner dans la liste à l'aide du bouton de droite" prompt="Bouton de sélection à droite" sqref="B13:D13" xr:uid="{2E5D540F-5C71-4A9E-AFF4-E89A341A6EFF}">
      <formula1>Prestation_souhaitée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Annuler et sélectionner dans la liste à l'aide du bouton de droite" xr:uid="{F1E7E773-1518-4BC9-9EBE-C5BB3AE07F18}">
          <x14:formula1>
            <xm:f>'calculateur FORM'!$R$38:$R$39</xm:f>
          </x14:formula1>
          <xm:sqref>B34</xm:sqref>
        </x14:dataValidation>
        <x14:dataValidation type="list" allowBlank="1" showInputMessage="1" showErrorMessage="1" error="Annuler et sélectionner dans la liste à l'aide du bouton de droite" xr:uid="{3C719401-484A-487B-B0AF-C08F22B50AFD}">
          <x14:formula1>
            <xm:f>'calculateur FORM'!$R$35:$R$36</xm:f>
          </x14:formula1>
          <xm:sqref>B33</xm:sqref>
        </x14:dataValidation>
        <x14:dataValidation type="list" allowBlank="1" showInputMessage="1" showErrorMessage="1" error="Annuler et sélectionner dans la liste à l'aide du bouton de droite" xr:uid="{ED7832BB-8D41-44C2-BC88-C9DF0CC9AD1D}">
          <x14:formula1>
            <xm:f>'calculateur FORM'!$R$42:$R$43</xm:f>
          </x14:formula1>
          <xm:sqref>B35:B39</xm:sqref>
        </x14:dataValidation>
        <x14:dataValidation type="list" allowBlank="1" showInputMessage="1" showErrorMessage="1" error="Annuler et sélectionner dans la liste à l'aide du bouton de droite" xr:uid="{DC5518DE-7CF0-4FDC-BE3A-0FE87F5C2954}">
          <x14:formula1>
            <xm:f>'calculateur FORM'!$R$47:$R$48</xm:f>
          </x14:formula1>
          <xm:sqref>B40</xm:sqref>
        </x14:dataValidation>
        <x14:dataValidation type="list" showInputMessage="1" showErrorMessage="1" error="Annuler et sélectionner dans la liste à l'aide du bouton de droite" prompt="Double cliquez" xr:uid="{6E5E70A0-3990-4DBA-A927-793555662B22}">
          <x14:formula1>
            <xm:f>'calculateur FORM'!$R$22:$R$25</xm:f>
          </x14:formula1>
          <xm:sqref>B15</xm:sqref>
        </x14:dataValidation>
        <x14:dataValidation type="list" showInputMessage="1" showErrorMessage="1" error="Annuler et sélectionner dans la liste à l'aide du bouton de droite" prompt="Bouton de sélection à droite" xr:uid="{D52553FF-4793-4912-9DEE-83F40BFCFEDF}">
          <x14:formula1>
            <xm:f>'calculateur FORM'!$R$28:$R$30</xm:f>
          </x14:formula1>
          <xm:sqref>B30</xm:sqref>
        </x14:dataValidation>
        <x14:dataValidation type="list" allowBlank="1" showInputMessage="1" showErrorMessage="1" error="Annuler et sélectionner dans la liste à l'aide du bouton de droite" prompt="Bouton de sélection à droite" xr:uid="{C86950BD-A6DA-4114-93AC-42EC9E97ED63}">
          <x14:formula1>
            <xm:f>'calculateur FORM'!$R$16:$R$17</xm:f>
          </x14:formula1>
          <xm:sqref>B5:D5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Devis FORM</vt:lpstr>
      <vt:lpstr>calculateur FORM</vt:lpstr>
      <vt:lpstr>demande devis formatage</vt:lpstr>
      <vt:lpstr>'demande devis formatage'!Mme</vt:lpstr>
      <vt:lpstr>'demande devis formatage'!Prestation_souhaitée</vt:lpstr>
      <vt:lpstr>'demande devis formatage'!xxxx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2024-02-03T10:10:01Z</cp:lastPrinted>
  <dcterms:created xsi:type="dcterms:W3CDTF">2014-05-04T17:33:05Z</dcterms:created>
  <dcterms:modified xsi:type="dcterms:W3CDTF">2025-05-31T19:21:24Z</dcterms:modified>
</cp:coreProperties>
</file>